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pa\Desktop\Exercicis d'Excel\"/>
    </mc:Choice>
  </mc:AlternateContent>
  <xr:revisionPtr revIDLastSave="0" documentId="13_ncr:1_{88B28657-B06F-41A3-95DC-581C2BECC5A7}" xr6:coauthVersionLast="47" xr6:coauthVersionMax="47" xr10:uidLastSave="{00000000-0000-0000-0000-000000000000}"/>
  <bookViews>
    <workbookView xWindow="-120" yWindow="-120" windowWidth="29040" windowHeight="15720" xr2:uid="{15A6A02F-2F81-435C-AEC1-8AAEDF359D77}"/>
  </bookViews>
  <sheets>
    <sheet name="LÒGIQUES" sheetId="16" r:id="rId1"/>
    <sheet name="TEXT" sheetId="17" r:id="rId2"/>
    <sheet name="ESTADÍSTIQUES" sheetId="18" r:id="rId3"/>
    <sheet name="MATEMÀTIQUES" sheetId="19" r:id="rId4"/>
    <sheet name="DATA I HORA" sheetId="20" r:id="rId5"/>
    <sheet name="llista de preus" sheetId="8" r:id="rId6"/>
    <sheet name="llista de preus (2)" sheetId="9" r:id="rId7"/>
    <sheet name="productes" sheetId="10" r:id="rId8"/>
    <sheet name="productes (2)" sheetId="11" r:id="rId9"/>
    <sheet name="ComptaSI SumaSI" sheetId="13" r:id="rId10"/>
    <sheet name="ComptaSI SumaSI (2)" sheetId="12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8" i="20" l="1"/>
  <c r="D6" i="20"/>
  <c r="B3" i="20"/>
  <c r="D11" i="20" s="1"/>
  <c r="C2" i="20"/>
  <c r="D15" i="19"/>
  <c r="D14" i="19"/>
  <c r="D13" i="19"/>
  <c r="D12" i="19"/>
  <c r="D11" i="19"/>
  <c r="D10" i="19"/>
  <c r="D9" i="19"/>
  <c r="D8" i="19"/>
  <c r="D7" i="19"/>
  <c r="D6" i="19"/>
  <c r="D15" i="18"/>
  <c r="D14" i="18"/>
  <c r="D13" i="18"/>
  <c r="D12" i="18"/>
  <c r="D11" i="18"/>
  <c r="D10" i="18"/>
  <c r="D17" i="17"/>
  <c r="D16" i="17"/>
  <c r="D15" i="17"/>
  <c r="D14" i="17"/>
  <c r="D13" i="17"/>
  <c r="D12" i="17"/>
  <c r="D11" i="17"/>
  <c r="D10" i="17"/>
  <c r="D14" i="16"/>
  <c r="D13" i="16"/>
  <c r="D12" i="16"/>
  <c r="D11" i="16"/>
  <c r="D10" i="16"/>
  <c r="D7" i="20" l="1"/>
  <c r="D9" i="20"/>
  <c r="D10" i="20"/>
  <c r="H12" i="13"/>
  <c r="H11" i="13"/>
  <c r="H10" i="13"/>
  <c r="H9" i="13"/>
  <c r="H8" i="13"/>
  <c r="H7" i="13"/>
  <c r="H6" i="13"/>
  <c r="H5" i="13"/>
  <c r="H4" i="13"/>
  <c r="H3" i="13"/>
  <c r="H2" i="13"/>
  <c r="C18" i="12"/>
  <c r="C17" i="12"/>
  <c r="C16" i="12"/>
  <c r="C15" i="12"/>
  <c r="C14" i="12"/>
  <c r="H12" i="12"/>
  <c r="H11" i="12"/>
  <c r="H10" i="12"/>
  <c r="H9" i="12"/>
  <c r="H8" i="12"/>
  <c r="H7" i="12"/>
  <c r="H6" i="12"/>
  <c r="H5" i="12"/>
  <c r="H4" i="12"/>
  <c r="H3" i="12"/>
  <c r="H2" i="12"/>
  <c r="K12" i="11"/>
  <c r="J12" i="11"/>
  <c r="K11" i="11"/>
  <c r="J11" i="11"/>
  <c r="K10" i="11"/>
  <c r="J10" i="11"/>
  <c r="K9" i="11"/>
  <c r="J9" i="11"/>
  <c r="K8" i="11"/>
  <c r="J8" i="11"/>
  <c r="K7" i="11"/>
  <c r="J7" i="11"/>
  <c r="K6" i="11"/>
  <c r="J6" i="11"/>
  <c r="K5" i="11"/>
  <c r="J5" i="11"/>
  <c r="K4" i="11"/>
  <c r="J4" i="11"/>
  <c r="K3" i="11"/>
  <c r="J3" i="11"/>
  <c r="D18" i="9"/>
  <c r="E18" i="9" s="1"/>
  <c r="E17" i="9"/>
  <c r="F17" i="9" s="1"/>
  <c r="G17" i="9" s="1"/>
  <c r="D17" i="9"/>
  <c r="D16" i="9"/>
  <c r="E16" i="9" s="1"/>
  <c r="I15" i="9"/>
  <c r="H15" i="9"/>
  <c r="G15" i="9"/>
  <c r="J15" i="9" s="1"/>
  <c r="F15" i="9"/>
  <c r="E15" i="9"/>
  <c r="D15" i="9"/>
  <c r="G14" i="9"/>
  <c r="J14" i="9" s="1"/>
  <c r="F14" i="9"/>
  <c r="E14" i="9"/>
  <c r="D14" i="9"/>
  <c r="F13" i="9"/>
  <c r="G13" i="9" s="1"/>
  <c r="E13" i="9"/>
  <c r="D13" i="9"/>
  <c r="E12" i="9"/>
  <c r="D12" i="9"/>
  <c r="D11" i="9"/>
  <c r="E11" i="9" s="1"/>
  <c r="D10" i="9"/>
  <c r="E10" i="9" s="1"/>
  <c r="D9" i="9"/>
  <c r="E9" i="9" s="1"/>
  <c r="J17" i="9" l="1"/>
  <c r="I17" i="9"/>
  <c r="H17" i="9"/>
  <c r="I13" i="9"/>
  <c r="H13" i="9"/>
  <c r="J13" i="9"/>
  <c r="G9" i="9"/>
  <c r="F9" i="9"/>
  <c r="G11" i="9"/>
  <c r="F11" i="9"/>
  <c r="F16" i="9"/>
  <c r="G16" i="9" s="1"/>
  <c r="F18" i="9"/>
  <c r="G18" i="9"/>
  <c r="F10" i="9"/>
  <c r="G10" i="9" s="1"/>
  <c r="F12" i="9"/>
  <c r="G12" i="9" s="1"/>
  <c r="H14" i="9"/>
  <c r="I14" i="9"/>
  <c r="J10" i="9" l="1"/>
  <c r="I10" i="9"/>
  <c r="H10" i="9"/>
  <c r="H12" i="9"/>
  <c r="J12" i="9"/>
  <c r="I12" i="9"/>
  <c r="J16" i="9"/>
  <c r="H16" i="9"/>
  <c r="I16" i="9"/>
  <c r="I9" i="9"/>
  <c r="H9" i="9"/>
  <c r="J9" i="9"/>
  <c r="J11" i="9"/>
  <c r="I11" i="9"/>
  <c r="H11" i="9"/>
  <c r="J18" i="9"/>
  <c r="I18" i="9"/>
  <c r="H18" i="9"/>
</calcChain>
</file>

<file path=xl/sharedStrings.xml><?xml version="1.0" encoding="utf-8"?>
<sst xmlns="http://schemas.openxmlformats.org/spreadsheetml/2006/main" count="437" uniqueCount="206">
  <si>
    <t>Total</t>
  </si>
  <si>
    <t>Client</t>
  </si>
  <si>
    <t>Factura</t>
  </si>
  <si>
    <t>Import</t>
  </si>
  <si>
    <t>Teixits Ramírez, SA</t>
  </si>
  <si>
    <t>Magatzems Mendoza, SL</t>
  </si>
  <si>
    <t>Mercajosé, SA</t>
  </si>
  <si>
    <t>Juan Fco. Del Valle</t>
  </si>
  <si>
    <t>Afegeix una cadena de text a una altra</t>
  </si>
  <si>
    <t>Extreu n caràcters des de la dreta d'un text</t>
  </si>
  <si>
    <t>Converteix a majúscules el contingut d'una cel·la</t>
  </si>
  <si>
    <t>MINUSC</t>
  </si>
  <si>
    <t>Converteix a minúscules el contingut d'una cel·la</t>
  </si>
  <si>
    <t>Extreu n caràcters des de l'esquerra d'un text</t>
  </si>
  <si>
    <t>Informacions</t>
  </si>
  <si>
    <t>Vendes</t>
  </si>
  <si>
    <t>PERE</t>
  </si>
  <si>
    <t>JOAN</t>
  </si>
  <si>
    <t>JOSEP</t>
  </si>
  <si>
    <t>MARIA</t>
  </si>
  <si>
    <t>MAX</t>
  </si>
  <si>
    <t>Indica el valor més alt dins d'un rang</t>
  </si>
  <si>
    <t>MIN</t>
  </si>
  <si>
    <t>Indica el valor més baix dins d'un rang</t>
  </si>
  <si>
    <t>Calcula la mitjana d'un o diversos rangs amb valor</t>
  </si>
  <si>
    <t>Calcula l'arrel quadrada d'un número</t>
  </si>
  <si>
    <t>Arrodoneix un número al seu enter inferior</t>
  </si>
  <si>
    <t>Arrodoneix un número al nombre de decimals desitjat</t>
  </si>
  <si>
    <t>Retorna el residu d'una divisió</t>
  </si>
  <si>
    <t>POTENCIA</t>
  </si>
  <si>
    <t>Eleva un número a una potència</t>
  </si>
  <si>
    <t>Insereix la data i hora actuals</t>
  </si>
  <si>
    <t>Retorna el número de dia de la setmana</t>
  </si>
  <si>
    <t>DIA</t>
  </si>
  <si>
    <t>Retorna el dia d'una data</t>
  </si>
  <si>
    <t>MES</t>
  </si>
  <si>
    <t>Insereix la data del sistema</t>
  </si>
  <si>
    <t>Retorna el mes d'una data</t>
  </si>
  <si>
    <t>Retorna l'any d'una data</t>
  </si>
  <si>
    <t>COGNOMS</t>
  </si>
  <si>
    <t>NOM</t>
  </si>
  <si>
    <t>SEXE</t>
  </si>
  <si>
    <t>SOU BASE</t>
  </si>
  <si>
    <t>COMPLEMENT
DESTINACIÓ</t>
  </si>
  <si>
    <t>ESPECÍFIC</t>
  </si>
  <si>
    <t>TRIENNIS</t>
  </si>
  <si>
    <t>TOTAL
 SALARI</t>
  </si>
  <si>
    <t>CASTANY CODINA</t>
  </si>
  <si>
    <t>RAFAELA</t>
  </si>
  <si>
    <t>D</t>
  </si>
  <si>
    <t>ACEBEDO RUBIO</t>
  </si>
  <si>
    <t>M TERESA</t>
  </si>
  <si>
    <t>BOLEDA BLANCH</t>
  </si>
  <si>
    <t>M TURA</t>
  </si>
  <si>
    <t>RAMS SANTOS</t>
  </si>
  <si>
    <t>CAYETANO</t>
  </si>
  <si>
    <t>H</t>
  </si>
  <si>
    <t>CASES BERNUY</t>
  </si>
  <si>
    <t>FRANCISCA</t>
  </si>
  <si>
    <t>ANGELES CERDA</t>
  </si>
  <si>
    <t>M ROSA</t>
  </si>
  <si>
    <t>ALSINA GALVAN</t>
  </si>
  <si>
    <t>ROSA</t>
  </si>
  <si>
    <t>BLASI CAMPOY</t>
  </si>
  <si>
    <t>ANA M</t>
  </si>
  <si>
    <t>ADELL ROMERO</t>
  </si>
  <si>
    <t>ANA MARIA</t>
  </si>
  <si>
    <t>REYES DEL CAMPO</t>
  </si>
  <si>
    <t>ANTONIO</t>
  </si>
  <si>
    <t>ANDREU FIGUEIRAS</t>
  </si>
  <si>
    <t>M PILAR</t>
  </si>
  <si>
    <t>Homes</t>
  </si>
  <si>
    <t>Dones</t>
  </si>
  <si>
    <t>Sou homes</t>
  </si>
  <si>
    <t>Sou dones</t>
  </si>
  <si>
    <t>Mitjana sous</t>
  </si>
  <si>
    <t>Percentatge de guany</t>
  </si>
  <si>
    <t>Percentatge d'IVA</t>
  </si>
  <si>
    <t>Arrodonir a</t>
  </si>
  <si>
    <t>Arrodonir</t>
  </si>
  <si>
    <t>Producte</t>
  </si>
  <si>
    <t>Preu / Kilo</t>
  </si>
  <si>
    <t>Guanys</t>
  </si>
  <si>
    <t>IVA</t>
  </si>
  <si>
    <t>Preu de venda</t>
  </si>
  <si>
    <t>cap amunt</t>
  </si>
  <si>
    <t>cap avall</t>
  </si>
  <si>
    <t>amunt o avall</t>
  </si>
  <si>
    <t>Pomes</t>
  </si>
  <si>
    <t>Peres</t>
  </si>
  <si>
    <t>Cireres</t>
  </si>
  <si>
    <t>Maduixes</t>
  </si>
  <si>
    <t>Gerdons</t>
  </si>
  <si>
    <t>Groselles</t>
  </si>
  <si>
    <t>Groselles negres</t>
  </si>
  <si>
    <t>Patates</t>
  </si>
  <si>
    <t>Tomaquets</t>
  </si>
  <si>
    <t>Cogombres</t>
  </si>
  <si>
    <t>Venedor</t>
  </si>
  <si>
    <t>Mes</t>
  </si>
  <si>
    <t>Preu unitat</t>
  </si>
  <si>
    <t>Unitats</t>
  </si>
  <si>
    <t>Número
de vendes</t>
  </si>
  <si>
    <t>Abad</t>
  </si>
  <si>
    <t>Juliol</t>
  </si>
  <si>
    <t>Llet</t>
  </si>
  <si>
    <t>Castillejos</t>
  </si>
  <si>
    <t>Juny</t>
  </si>
  <si>
    <t>Calderón</t>
  </si>
  <si>
    <t>González</t>
  </si>
  <si>
    <t>Formatge</t>
  </si>
  <si>
    <t>Pérez</t>
  </si>
  <si>
    <t>Agost</t>
  </si>
  <si>
    <t>Fuet</t>
  </si>
  <si>
    <t>Gómez</t>
  </si>
  <si>
    <t>Carn</t>
  </si>
  <si>
    <t>Moliner</t>
  </si>
  <si>
    <t>Lozano</t>
  </si>
  <si>
    <t>Urzáiz</t>
  </si>
  <si>
    <t>Villalobos</t>
  </si>
  <si>
    <t>Maig</t>
  </si>
  <si>
    <t>Llista de preus</t>
  </si>
  <si>
    <t>CONCAT</t>
  </si>
  <si>
    <t>DRETA</t>
  </si>
  <si>
    <t>MIG</t>
  </si>
  <si>
    <t>ESQUERRA</t>
  </si>
  <si>
    <t>LLARG</t>
  </si>
  <si>
    <t>MAJUSC</t>
  </si>
  <si>
    <t>COMPT</t>
  </si>
  <si>
    <t>COMPTA.SI</t>
  </si>
  <si>
    <t>MITJANA</t>
  </si>
  <si>
    <t>ENTER</t>
  </si>
  <si>
    <t>ARREL</t>
  </si>
  <si>
    <t>ARRODONEIX</t>
  </si>
  <si>
    <t>RESIDU</t>
  </si>
  <si>
    <t>ACTUAL</t>
  </si>
  <si>
    <t>AVUI</t>
  </si>
  <si>
    <t>DIASETM</t>
  </si>
  <si>
    <t>ANY</t>
  </si>
  <si>
    <t>CERCAR</t>
  </si>
  <si>
    <t>Posició on es troba un caràcter concret o una cadena</t>
  </si>
  <si>
    <t>Extreu des de la posició x la quantitat de caràcters n d'una cadena de text</t>
  </si>
  <si>
    <t>I</t>
  </si>
  <si>
    <t>O</t>
  </si>
  <si>
    <t>NO</t>
  </si>
  <si>
    <t>SI</t>
  </si>
  <si>
    <t>SIERROR</t>
  </si>
  <si>
    <t>Retorna CERT si tots els arguments són CERTS</t>
  </si>
  <si>
    <t>Canvia FALS per CERT, o CERT per FALS.</t>
  </si>
  <si>
    <t>Retorna CERT si algun dels arguments és CERT.</t>
  </si>
  <si>
    <t>Comprova si es compleix una condició i retorna un valor si és CERT i un altre si és FALS.</t>
  </si>
  <si>
    <t>Retorna un valor que s'especifica si l'expressió és un error, i el valor de l'expressió si no ho és.</t>
  </si>
  <si>
    <t>COMPTE.SI.CONJUNT</t>
  </si>
  <si>
    <t>Compta les cel·les d'un rang amb format numèric</t>
  </si>
  <si>
    <t>Compta les cel·les d'un rang que compleixen una condició</t>
  </si>
  <si>
    <t>Compta les cel·les d'un rang que compleixen un conjunt de condicions</t>
  </si>
  <si>
    <t>PI</t>
  </si>
  <si>
    <t>SUMA</t>
  </si>
  <si>
    <t>SUMAPRODUCTE</t>
  </si>
  <si>
    <t>SUMA.SI.CONJUNT</t>
  </si>
  <si>
    <t>SUMA.SI</t>
  </si>
  <si>
    <t>Suma els productes dels rangs</t>
  </si>
  <si>
    <t>Suma les cel·les que compleixen un conjunt de condicions</t>
  </si>
  <si>
    <t>Suma les cel·les que compleixen una condició</t>
  </si>
  <si>
    <t>Suma cel·les</t>
  </si>
  <si>
    <t>Nom de la funció</t>
  </si>
  <si>
    <t>Exemple</t>
  </si>
  <si>
    <t>Resultat</t>
  </si>
  <si>
    <t>Descripció</t>
  </si>
  <si>
    <t xml:space="preserve"> =I(C3=12;D3&gt;1000)</t>
  </si>
  <si>
    <t xml:space="preserve"> =NO(C3&lt;10)</t>
  </si>
  <si>
    <t xml:space="preserve"> =O(C3=12;D3&gt;1000)</t>
  </si>
  <si>
    <t xml:space="preserve"> =SI(C3&gt;10;"Major";"Menor")</t>
  </si>
  <si>
    <t xml:space="preserve"> =SIERROR(C2*C3;"No es pot multiplicar")</t>
  </si>
  <si>
    <t xml:space="preserve"> =CONCAT("FACTURA ";C3;" ";B3)</t>
  </si>
  <si>
    <t xml:space="preserve"> =DRETA(B3;9)</t>
  </si>
  <si>
    <t xml:space="preserve"> =ESQUERRA(B3;7)</t>
  </si>
  <si>
    <t>Compta el nombre de caràcters d'una cel·la</t>
  </si>
  <si>
    <t xml:space="preserve"> =MAJUSC(B5)</t>
  </si>
  <si>
    <t xml:space="preserve"> =MIG(B3;9;7)</t>
  </si>
  <si>
    <t xml:space="preserve"> =MINUSC(B6)</t>
  </si>
  <si>
    <t xml:space="preserve"> =MAX(C3:C6)</t>
  </si>
  <si>
    <t xml:space="preserve"> =MIN(C3:C6)</t>
  </si>
  <si>
    <t xml:space="preserve"> =MITJANA(D3:D6)</t>
  </si>
  <si>
    <t xml:space="preserve"> =PI()</t>
  </si>
  <si>
    <t>Retorna el valor de π amb una precisió de 15 decimals</t>
  </si>
  <si>
    <t xml:space="preserve"> =POTENCIA(2;4)</t>
  </si>
  <si>
    <t xml:space="preserve"> =SUMA(B2:C3)</t>
  </si>
  <si>
    <t xml:space="preserve"> =SUMAPRODUCTE(B2:B3;C2:C3)</t>
  </si>
  <si>
    <t xml:space="preserve"> =ANY(B3)</t>
  </si>
  <si>
    <t xml:space="preserve">  =AVUI()</t>
  </si>
  <si>
    <t xml:space="preserve"> =DIA(B3)</t>
  </si>
  <si>
    <t xml:space="preserve"> =MES(B3)</t>
  </si>
  <si>
    <t xml:space="preserve"> =CERCAR("R";B3)</t>
  </si>
  <si>
    <t xml:space="preserve"> =LLARG(B3)</t>
  </si>
  <si>
    <t xml:space="preserve"> =COMPT(C3:C6)</t>
  </si>
  <si>
    <t xml:space="preserve"> =COMPTA.SI(C3:C6;"&gt;8")</t>
  </si>
  <si>
    <t xml:space="preserve"> =COMPTE.SI.CONJUNT(C3:C6;"&gt;10";D3:D6;"&gt;3")</t>
  </si>
  <si>
    <t xml:space="preserve"> =ARREL(B2)</t>
  </si>
  <si>
    <t xml:space="preserve"> =ARRODONEIX(C3;1)</t>
  </si>
  <si>
    <t xml:space="preserve"> =ENTER(C3)</t>
  </si>
  <si>
    <t xml:space="preserve"> =RESIDU(B2;B3)</t>
  </si>
  <si>
    <t xml:space="preserve"> =SUMA.SI(B2:C3;"&gt;10")</t>
  </si>
  <si>
    <t xml:space="preserve"> =SUMA.SI.CONJUNT(B2:C3;B2:C3;"&lt;50";B2:C3;"&gt;0")</t>
  </si>
  <si>
    <t xml:space="preserve"> =ACTUAL()</t>
  </si>
  <si>
    <t xml:space="preserve"> =DIASETM(B3;2)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</si>
</sst>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€&quot;_-;\-* #,##0.00\ &quot;€&quot;_-;_-* &quot;-&quot;??\ &quot;€&quot;_-;_-@_-"/>
    <numFmt numFmtId="164" formatCode="_-* #,##0\ _P_T_A_-;\-* #,##0\ _P_T_A_-;_-* &quot;-&quot;\ _P_T_A_-;_-@_-"/>
    <numFmt numFmtId="165" formatCode="#,##0.00\ [$€]\ ;\-#,##0.00\ [$€]\ ;\-00\ [$€]\ ;\ @\ "/>
    <numFmt numFmtId="166" formatCode="&quot;VERITAT&quot;;&quot;VERITAT&quot;;&quot;FALS&quot;"/>
    <numFmt numFmtId="167" formatCode="dd/mm/yy\ hh:mm"/>
    <numFmt numFmtId="168" formatCode="dd/mm/yy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0"/>
      <color indexed="8"/>
      <name val="MS Sans Serif"/>
    </font>
    <font>
      <b/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8"/>
      <name val="Calibri"/>
      <family val="2"/>
      <scheme val="minor"/>
    </font>
    <font>
      <sz val="10"/>
      <color rgb="FF000000"/>
      <name val="Arial"/>
    </font>
    <font>
      <b/>
      <i/>
      <sz val="11"/>
      <color rgb="FF000000"/>
      <name val="Calibri"/>
    </font>
    <font>
      <sz val="11"/>
      <color rgb="FF000000"/>
      <name val="Calibri"/>
    </font>
    <font>
      <b/>
      <sz val="11"/>
      <color rgb="FF000000"/>
      <name val="Calibri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DBB6"/>
        <bgColor rgb="FFFFFF99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0">
    <xf numFmtId="0" fontId="0" fillId="0" borderId="0"/>
    <xf numFmtId="0" fontId="1" fillId="0" borderId="0"/>
    <xf numFmtId="44" fontId="3" fillId="0" borderId="0" applyFont="0" applyFill="0" applyBorder="0" applyAlignment="0" applyProtection="0"/>
    <xf numFmtId="0" fontId="5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9" fillId="0" borderId="0" applyBorder="0" applyProtection="0"/>
    <xf numFmtId="0" fontId="11" fillId="0" borderId="0"/>
    <xf numFmtId="165" fontId="11" fillId="0" borderId="0" applyBorder="0" applyProtection="0"/>
  </cellStyleXfs>
  <cellXfs count="58">
    <xf numFmtId="0" fontId="0" fillId="0" borderId="0" xfId="0"/>
    <xf numFmtId="0" fontId="2" fillId="0" borderId="0" xfId="1" applyFont="1"/>
    <xf numFmtId="0" fontId="2" fillId="0" borderId="1" xfId="1" applyFont="1" applyBorder="1"/>
    <xf numFmtId="0" fontId="7" fillId="0" borderId="1" xfId="3" applyFont="1" applyBorder="1" applyAlignment="1">
      <alignment horizontal="left" wrapText="1"/>
    </xf>
    <xf numFmtId="4" fontId="2" fillId="0" borderId="1" xfId="1" applyNumberFormat="1" applyFont="1" applyBorder="1"/>
    <xf numFmtId="3" fontId="2" fillId="3" borderId="1" xfId="1" applyNumberFormat="1" applyFont="1" applyFill="1" applyBorder="1"/>
    <xf numFmtId="3" fontId="2" fillId="0" borderId="0" xfId="1" applyNumberFormat="1" applyFont="1"/>
    <xf numFmtId="4" fontId="2" fillId="3" borderId="1" xfId="1" applyNumberFormat="1" applyFont="1" applyFill="1" applyBorder="1"/>
    <xf numFmtId="0" fontId="6" fillId="2" borderId="1" xfId="3" applyFont="1" applyFill="1" applyBorder="1" applyAlignment="1">
      <alignment horizontal="center" vertical="center"/>
    </xf>
    <xf numFmtId="3" fontId="6" fillId="2" borderId="1" xfId="3" applyNumberFormat="1" applyFont="1" applyFill="1" applyBorder="1" applyAlignment="1">
      <alignment horizontal="center" vertical="center"/>
    </xf>
    <xf numFmtId="3" fontId="6" fillId="2" borderId="1" xfId="3" applyNumberFormat="1" applyFont="1" applyFill="1" applyBorder="1" applyAlignment="1">
      <alignment horizontal="center" vertical="center" wrapText="1"/>
    </xf>
    <xf numFmtId="9" fontId="2" fillId="0" borderId="7" xfId="5" applyFont="1" applyBorder="1"/>
    <xf numFmtId="9" fontId="2" fillId="0" borderId="10" xfId="5" applyFont="1" applyBorder="1"/>
    <xf numFmtId="0" fontId="2" fillId="0" borderId="13" xfId="1" applyFont="1" applyBorder="1"/>
    <xf numFmtId="0" fontId="2" fillId="0" borderId="0" xfId="1" applyFont="1" applyAlignment="1">
      <alignment horizontal="center"/>
    </xf>
    <xf numFmtId="0" fontId="4" fillId="0" borderId="1" xfId="1" applyFont="1" applyBorder="1" applyAlignment="1">
      <alignment horizontal="right"/>
    </xf>
    <xf numFmtId="0" fontId="4" fillId="4" borderId="1" xfId="1" applyFont="1" applyFill="1" applyBorder="1" applyAlignment="1">
      <alignment horizontal="center" vertical="center"/>
    </xf>
    <xf numFmtId="0" fontId="4" fillId="4" borderId="1" xfId="1" applyFont="1" applyFill="1" applyBorder="1" applyAlignment="1">
      <alignment horizontal="center" vertical="center" wrapText="1"/>
    </xf>
    <xf numFmtId="0" fontId="4" fillId="5" borderId="1" xfId="1" applyFont="1" applyFill="1" applyBorder="1" applyAlignment="1">
      <alignment horizontal="left"/>
    </xf>
    <xf numFmtId="0" fontId="4" fillId="5" borderId="1" xfId="1" applyFont="1" applyFill="1" applyBorder="1" applyAlignment="1">
      <alignment horizontal="right"/>
    </xf>
    <xf numFmtId="0" fontId="2" fillId="6" borderId="1" xfId="1" applyFont="1" applyFill="1" applyBorder="1"/>
    <xf numFmtId="4" fontId="2" fillId="6" borderId="1" xfId="1" applyNumberFormat="1" applyFont="1" applyFill="1" applyBorder="1"/>
    <xf numFmtId="4" fontId="2" fillId="3" borderId="1" xfId="4" applyNumberFormat="1" applyFont="1" applyFill="1" applyBorder="1" applyAlignment="1">
      <alignment horizontal="right"/>
    </xf>
    <xf numFmtId="0" fontId="8" fillId="5" borderId="2" xfId="1" applyFont="1" applyFill="1" applyBorder="1" applyAlignment="1">
      <alignment horizontal="center" vertical="center"/>
    </xf>
    <xf numFmtId="0" fontId="8" fillId="5" borderId="3" xfId="1" applyFont="1" applyFill="1" applyBorder="1" applyAlignment="1">
      <alignment horizontal="center" vertical="center"/>
    </xf>
    <xf numFmtId="0" fontId="8" fillId="5" borderId="4" xfId="1" applyFont="1" applyFill="1" applyBorder="1" applyAlignment="1">
      <alignment horizontal="center" vertical="center"/>
    </xf>
    <xf numFmtId="0" fontId="4" fillId="5" borderId="5" xfId="1" applyFont="1" applyFill="1" applyBorder="1" applyAlignment="1">
      <alignment horizontal="left"/>
    </xf>
    <xf numFmtId="0" fontId="4" fillId="5" borderId="6" xfId="1" applyFont="1" applyFill="1" applyBorder="1" applyAlignment="1">
      <alignment horizontal="left"/>
    </xf>
    <xf numFmtId="0" fontId="4" fillId="5" borderId="8" xfId="1" applyFont="1" applyFill="1" applyBorder="1" applyAlignment="1">
      <alignment horizontal="left"/>
    </xf>
    <xf numFmtId="0" fontId="4" fillId="5" borderId="9" xfId="1" applyFont="1" applyFill="1" applyBorder="1" applyAlignment="1">
      <alignment horizontal="left"/>
    </xf>
    <xf numFmtId="0" fontId="4" fillId="5" borderId="11" xfId="1" applyFont="1" applyFill="1" applyBorder="1" applyAlignment="1">
      <alignment horizontal="left"/>
    </xf>
    <xf numFmtId="0" fontId="4" fillId="5" borderId="12" xfId="1" applyFont="1" applyFill="1" applyBorder="1" applyAlignment="1">
      <alignment horizontal="left"/>
    </xf>
    <xf numFmtId="0" fontId="4" fillId="5" borderId="1" xfId="1" applyFont="1" applyFill="1" applyBorder="1" applyAlignment="1">
      <alignment horizontal="center"/>
    </xf>
    <xf numFmtId="0" fontId="0" fillId="0" borderId="0" xfId="7" applyFont="1" applyProtection="1"/>
    <xf numFmtId="0" fontId="11" fillId="0" borderId="0" xfId="8"/>
    <xf numFmtId="0" fontId="11" fillId="0" borderId="0" xfId="8" applyAlignment="1">
      <alignment horizontal="center" vertical="center"/>
    </xf>
    <xf numFmtId="0" fontId="11" fillId="0" borderId="0" xfId="8" applyAlignment="1">
      <alignment horizontal="left" vertical="center" indent="1"/>
    </xf>
    <xf numFmtId="0" fontId="12" fillId="7" borderId="1" xfId="8" applyFont="1" applyFill="1" applyBorder="1" applyAlignment="1">
      <alignment horizontal="center" vertical="center"/>
    </xf>
    <xf numFmtId="0" fontId="12" fillId="0" borderId="1" xfId="8" applyFont="1" applyBorder="1" applyAlignment="1">
      <alignment horizontal="left" vertical="center"/>
    </xf>
    <xf numFmtId="166" fontId="11" fillId="0" borderId="1" xfId="8" applyNumberFormat="1" applyBorder="1" applyAlignment="1">
      <alignment horizontal="left" vertical="center"/>
    </xf>
    <xf numFmtId="0" fontId="11" fillId="0" borderId="1" xfId="8" applyBorder="1" applyAlignment="1">
      <alignment horizontal="left" vertical="center"/>
    </xf>
    <xf numFmtId="0" fontId="0" fillId="0" borderId="1" xfId="7" applyFont="1" applyBorder="1" applyAlignment="1" applyProtection="1">
      <alignment vertical="center"/>
    </xf>
    <xf numFmtId="0" fontId="0" fillId="0" borderId="1" xfId="7" applyFont="1" applyBorder="1" applyAlignment="1" applyProtection="1">
      <alignment vertical="center" wrapText="1"/>
    </xf>
    <xf numFmtId="0" fontId="0" fillId="0" borderId="1" xfId="7" applyFont="1" applyBorder="1" applyAlignment="1" applyProtection="1">
      <alignment horizontal="left" vertical="center"/>
    </xf>
    <xf numFmtId="0" fontId="0" fillId="0" borderId="1" xfId="7" applyFont="1" applyBorder="1" applyAlignment="1" applyProtection="1">
      <alignment horizontal="left" vertical="center" wrapText="1"/>
    </xf>
    <xf numFmtId="0" fontId="11" fillId="0" borderId="1" xfId="8" applyBorder="1" applyAlignment="1">
      <alignment horizontal="center" vertical="center"/>
    </xf>
    <xf numFmtId="0" fontId="0" fillId="0" borderId="14" xfId="7" applyFont="1" applyBorder="1" applyAlignment="1" applyProtection="1">
      <alignment horizontal="center" vertical="center"/>
    </xf>
    <xf numFmtId="14" fontId="0" fillId="0" borderId="0" xfId="7" applyNumberFormat="1" applyFont="1" applyProtection="1"/>
    <xf numFmtId="21" fontId="0" fillId="0" borderId="0" xfId="7" applyNumberFormat="1" applyFont="1" applyProtection="1"/>
    <xf numFmtId="167" fontId="11" fillId="0" borderId="1" xfId="8" applyNumberFormat="1" applyBorder="1" applyAlignment="1">
      <alignment horizontal="center" vertical="center"/>
    </xf>
    <xf numFmtId="0" fontId="0" fillId="0" borderId="1" xfId="7" applyFont="1" applyBorder="1" applyAlignment="1" applyProtection="1">
      <alignment horizontal="left" vertical="center" indent="1"/>
    </xf>
    <xf numFmtId="168" fontId="11" fillId="0" borderId="1" xfId="8" applyNumberFormat="1" applyBorder="1" applyAlignment="1">
      <alignment horizontal="center" vertical="center"/>
    </xf>
    <xf numFmtId="0" fontId="10" fillId="0" borderId="1" xfId="7" applyFont="1" applyBorder="1" applyProtection="1"/>
    <xf numFmtId="0" fontId="10" fillId="0" borderId="1" xfId="7" applyFont="1" applyBorder="1" applyAlignment="1" applyProtection="1">
      <alignment horizontal="right"/>
    </xf>
    <xf numFmtId="0" fontId="0" fillId="0" borderId="1" xfId="7" applyFont="1" applyBorder="1" applyProtection="1"/>
    <xf numFmtId="165" fontId="11" fillId="0" borderId="1" xfId="9" applyBorder="1"/>
    <xf numFmtId="0" fontId="10" fillId="0" borderId="1" xfId="7" applyFont="1" applyBorder="1" applyAlignment="1" applyProtection="1">
      <alignment horizontal="center"/>
    </xf>
    <xf numFmtId="3" fontId="0" fillId="0" borderId="1" xfId="7" applyNumberFormat="1" applyFont="1" applyBorder="1" applyProtection="1"/>
  </cellXfs>
  <cellStyles count="10">
    <cellStyle name="Millares [0]_base datos" xfId="4" xr:uid="{CBF1ED2E-82AF-49A5-A74C-A55EAB7B284E}"/>
    <cellStyle name="Moneda 2" xfId="2" xr:uid="{E38A1037-74DC-437F-8E05-325221FB26EF}"/>
    <cellStyle name="Moneda 2 2" xfId="6" xr:uid="{1903947D-3E12-4690-91CE-31838462ACE1}"/>
    <cellStyle name="Moneda 2 3" xfId="9" xr:uid="{997BF3D3-27C1-4AFC-A938-B40D8D8CA514}"/>
    <cellStyle name="Normal" xfId="0" builtinId="0"/>
    <cellStyle name="Normal 2" xfId="1" xr:uid="{0B1A2314-C09D-48C0-960F-2789316EB820}"/>
    <cellStyle name="Normal 2 2" xfId="7" xr:uid="{A1DAB602-9EFA-418C-8B37-9A76C7ADFB21}"/>
    <cellStyle name="Normal 3" xfId="8" xr:uid="{DAD3E4DC-DA1F-4B02-8B7C-59C7D66AC39B}"/>
    <cellStyle name="Normal_Hoja1" xfId="3" xr:uid="{75BFA256-162A-44F9-B459-14E5749380BD}"/>
    <cellStyle name="Percentatge 2" xfId="5" xr:uid="{936522E1-71AC-420F-825D-E67CAC6E84D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18</xdr:row>
      <xdr:rowOff>190499</xdr:rowOff>
    </xdr:from>
    <xdr:to>
      <xdr:col>9</xdr:col>
      <xdr:colOff>962025</xdr:colOff>
      <xdr:row>33</xdr:row>
      <xdr:rowOff>133350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7D9CED17-3988-45E1-936A-475970093F76}"/>
            </a:ext>
          </a:extLst>
        </xdr:cNvPr>
        <xdr:cNvSpPr txBox="1">
          <a:spLocks noChangeArrowheads="1"/>
        </xdr:cNvSpPr>
      </xdr:nvSpPr>
      <xdr:spPr bwMode="auto">
        <a:xfrm>
          <a:off x="238125" y="3905249"/>
          <a:ext cx="7905750" cy="2800351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CC" mc:Ignorable="a14" a14:legacySpreadsheetColorIndex="42">
            <a:alpha val="50000"/>
          </a:srgb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ctr" upright="1"/>
        <a:lstStyle/>
        <a:p>
          <a:pPr marL="72000" algn="l" rtl="0">
            <a:spcAft>
              <a:spcPts val="200"/>
            </a:spcAft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1. Selecciona la cel·la </a:t>
          </a:r>
          <a:r>
            <a:rPr lang="es-ES" sz="1200" b="1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D9</a:t>
          </a: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. Introdueix aquesta fórmula: </a:t>
          </a:r>
          <a:r>
            <a:rPr lang="es-ES" sz="1200" b="1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=C9*$D$4</a:t>
          </a: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 i prem Intro.</a:t>
          </a:r>
        </a:p>
        <a:p>
          <a:pPr marL="72000" algn="l" rtl="0">
            <a:spcAft>
              <a:spcPts val="200"/>
            </a:spcAft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2. Selecciona la cel·la </a:t>
          </a:r>
          <a:r>
            <a:rPr lang="es-ES" sz="1200" b="1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E9</a:t>
          </a: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 i suma el rang de cel·les </a:t>
          </a:r>
          <a:r>
            <a:rPr lang="es-ES" sz="1200" b="1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C9:D9</a:t>
          </a:r>
          <a:endParaRPr lang="es-ES" sz="1200" b="0" i="0" u="none" strike="noStrike" baseline="0">
            <a:solidFill>
              <a:srgbClr val="000000"/>
            </a:solidFill>
            <a:latin typeface="+mn-lt"/>
            <a:ea typeface="Verdana"/>
            <a:cs typeface="Verdana"/>
          </a:endParaRPr>
        </a:p>
        <a:p>
          <a:pPr marL="72000" algn="l" rtl="0">
            <a:spcAft>
              <a:spcPts val="200"/>
            </a:spcAft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3. Selecciona la cel·la </a:t>
          </a:r>
          <a:r>
            <a:rPr lang="es-ES" sz="1200" b="1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F9</a:t>
          </a: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. Introdueix aquesta fórmula: </a:t>
          </a:r>
          <a:r>
            <a:rPr lang="es-ES" sz="1200" b="1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=E9*$D$5</a:t>
          </a: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 i prem Intro.</a:t>
          </a:r>
        </a:p>
        <a:p>
          <a:pPr marL="72000" algn="l" rtl="0">
            <a:spcAft>
              <a:spcPts val="200"/>
            </a:spcAft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4. Selecciona la cel·la </a:t>
          </a:r>
          <a:r>
            <a:rPr lang="es-ES" sz="1200" b="1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G9</a:t>
          </a: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 i suma el rang de cel·les </a:t>
          </a:r>
          <a:r>
            <a:rPr lang="es-ES" sz="1200" b="1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E9:F9</a:t>
          </a:r>
          <a:endParaRPr lang="es-ES" sz="1200" b="0" i="0" u="none" strike="noStrike" baseline="0">
            <a:solidFill>
              <a:srgbClr val="000000"/>
            </a:solidFill>
            <a:latin typeface="+mn-lt"/>
            <a:ea typeface="Verdana"/>
            <a:cs typeface="Verdana"/>
          </a:endParaRPr>
        </a:p>
        <a:p>
          <a:pPr marL="72000" algn="l" rtl="0">
            <a:spcAft>
              <a:spcPts val="200"/>
            </a:spcAft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5. Selecciona el rang de cel·les </a:t>
          </a:r>
          <a:r>
            <a:rPr lang="es-ES" sz="1200" b="1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D9:G9</a:t>
          </a: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 i arrossega les fórmules fins a la fila </a:t>
          </a:r>
          <a:r>
            <a:rPr lang="es-ES" sz="1200" b="1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18</a:t>
          </a:r>
          <a:endParaRPr lang="es-ES" sz="1200" b="0" i="0" u="none" strike="noStrike" baseline="0">
            <a:solidFill>
              <a:srgbClr val="000000"/>
            </a:solidFill>
            <a:latin typeface="+mn-lt"/>
            <a:ea typeface="Verdana"/>
            <a:cs typeface="Verdana"/>
          </a:endParaRPr>
        </a:p>
        <a:p>
          <a:pPr marL="72000" algn="l" rtl="0">
            <a:spcAft>
              <a:spcPts val="200"/>
            </a:spcAft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6. Selecciona la cel·la </a:t>
          </a:r>
          <a:r>
            <a:rPr lang="es-ES" sz="1200" b="1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H9</a:t>
          </a: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. Introdueix aquesta funció: </a:t>
          </a:r>
          <a:r>
            <a:rPr lang="es-ES" sz="1200" b="1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=MULTIPLE.SUPERIOR(G9;$D$6)</a:t>
          </a: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 i prem Intro.</a:t>
          </a:r>
        </a:p>
        <a:p>
          <a:pPr marL="72000" algn="l" rtl="0">
            <a:spcAft>
              <a:spcPts val="200"/>
            </a:spcAft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7. Selecciona la cel·la </a:t>
          </a:r>
          <a:r>
            <a:rPr lang="es-ES" sz="1200" b="1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I9</a:t>
          </a: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. Introdueix aquesta funció: </a:t>
          </a:r>
          <a:r>
            <a:rPr lang="es-ES" sz="1200" b="1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=MULTIPLE.INFERIOR(G9;$D$6)</a:t>
          </a: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 i prem Intro.</a:t>
          </a:r>
        </a:p>
        <a:p>
          <a:pPr marL="72000" algn="l" rtl="0">
            <a:spcAft>
              <a:spcPts val="200"/>
            </a:spcAft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8. Selecciona la cel·la </a:t>
          </a:r>
          <a:r>
            <a:rPr lang="es-ES" sz="1200" b="1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J9</a:t>
          </a: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. Introdueix aquesta funció: </a:t>
          </a:r>
          <a:r>
            <a:rPr lang="es-ES" sz="1200" b="1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=REDOND.MULT(G9;$D$6)</a:t>
          </a: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 i prem Intro.</a:t>
          </a:r>
        </a:p>
        <a:p>
          <a:pPr marL="72000" algn="l">
            <a:spcAft>
              <a:spcPts val="200"/>
            </a:spcAft>
          </a:pPr>
          <a:r>
            <a:rPr lang="ca-ES" sz="1600">
              <a:effectLst/>
              <a:latin typeface="+mn-lt"/>
              <a:ea typeface="+mn-ea"/>
              <a:cs typeface="+mn-cs"/>
            </a:rPr>
            <a:t>(Si no tens instal·lada la funció ho pots fer des de la pestanya </a:t>
          </a:r>
          <a:r>
            <a:rPr lang="ca-ES" sz="1600" i="1">
              <a:effectLst/>
              <a:latin typeface="+mn-lt"/>
              <a:ea typeface="+mn-ea"/>
              <a:cs typeface="+mn-cs"/>
            </a:rPr>
            <a:t>Desenvolupador / Complements / Complements de l'Excel / Herramientas para análisis</a:t>
          </a:r>
          <a:r>
            <a:rPr lang="ca-ES" sz="1600">
              <a:effectLst/>
              <a:latin typeface="+mn-lt"/>
              <a:ea typeface="+mn-ea"/>
              <a:cs typeface="+mn-cs"/>
            </a:rPr>
            <a:t>)</a:t>
          </a:r>
          <a:endParaRPr lang="es-ES" sz="1600">
            <a:effectLst/>
            <a:latin typeface="+mn-lt"/>
            <a:ea typeface="+mn-ea"/>
            <a:cs typeface="+mn-cs"/>
          </a:endParaRPr>
        </a:p>
        <a:p>
          <a:pPr marL="72000" algn="l" rtl="0">
            <a:spcAft>
              <a:spcPts val="200"/>
            </a:spcAft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9. Selecciona el rang de cel·les H9:J9 i arrossega les funcions fins a la fila </a:t>
          </a:r>
          <a:r>
            <a:rPr lang="es-ES" sz="1200" b="1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18</a:t>
          </a:r>
          <a:endParaRPr lang="es-ES" sz="1200" b="0" i="0" u="none" strike="noStrike" baseline="0">
            <a:solidFill>
              <a:srgbClr val="000000"/>
            </a:solidFill>
            <a:latin typeface="+mn-lt"/>
            <a:ea typeface="Verdana"/>
            <a:cs typeface="Verdana"/>
          </a:endParaRPr>
        </a:p>
        <a:p>
          <a:pPr marL="72000" algn="l" rtl="0">
            <a:spcAft>
              <a:spcPts val="200"/>
            </a:spcAft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10. Desa el fitxer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22</xdr:row>
      <xdr:rowOff>0</xdr:rowOff>
    </xdr:from>
    <xdr:to>
      <xdr:col>8</xdr:col>
      <xdr:colOff>323850</xdr:colOff>
      <xdr:row>29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486907CC-3A4D-4702-8086-D9371E224020}"/>
            </a:ext>
          </a:extLst>
        </xdr:cNvPr>
        <xdr:cNvSpPr txBox="1">
          <a:spLocks noChangeArrowheads="1"/>
        </xdr:cNvSpPr>
      </xdr:nvSpPr>
      <xdr:spPr bwMode="auto">
        <a:xfrm>
          <a:off x="238125" y="4381500"/>
          <a:ext cx="5657850" cy="1333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CC" mc:Ignorable="a14" a14:legacySpreadsheetColorIndex="42">
            <a:alpha val="50000"/>
          </a:srgb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ctr" upright="1"/>
        <a:lstStyle/>
        <a:p>
          <a:pPr marL="72000" algn="l" rtl="0">
            <a:lnSpc>
              <a:spcPts val="1100"/>
            </a:lnSpc>
            <a:spcAft>
              <a:spcPts val="200"/>
            </a:spcAft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1. Selecciona la cel·la </a:t>
          </a:r>
          <a:r>
            <a:rPr lang="es-ES" sz="1200" b="1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J3</a:t>
          </a:r>
        </a:p>
        <a:p>
          <a:pPr marL="72000" algn="l" rtl="0">
            <a:lnSpc>
              <a:spcPts val="1100"/>
            </a:lnSpc>
            <a:spcAft>
              <a:spcPts val="200"/>
            </a:spcAft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2. Introdueix aquesta funció: </a:t>
          </a:r>
          <a:r>
            <a:rPr lang="es-ES" sz="1200" b="1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=COMPTA.SI($B$3:$B$21;I3)</a:t>
          </a: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 i prem Intro.</a:t>
          </a:r>
        </a:p>
        <a:p>
          <a:pPr marL="72000" algn="l" rtl="0">
            <a:lnSpc>
              <a:spcPts val="1100"/>
            </a:lnSpc>
            <a:spcAft>
              <a:spcPts val="200"/>
            </a:spcAft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3. Arrossega fins a la cel·la </a:t>
          </a:r>
          <a:r>
            <a:rPr lang="es-ES" sz="1200" b="1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J12</a:t>
          </a:r>
          <a:endParaRPr lang="es-ES" sz="1200" b="0" i="0" u="none" strike="noStrike" baseline="0">
            <a:solidFill>
              <a:srgbClr val="000000"/>
            </a:solidFill>
            <a:latin typeface="+mn-lt"/>
            <a:ea typeface="Verdana"/>
            <a:cs typeface="Verdana"/>
          </a:endParaRPr>
        </a:p>
        <a:p>
          <a:pPr marL="72000" algn="l" rtl="0">
            <a:lnSpc>
              <a:spcPts val="1100"/>
            </a:lnSpc>
            <a:spcAft>
              <a:spcPts val="200"/>
            </a:spcAft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4. Selecciona la cel·la </a:t>
          </a:r>
          <a:r>
            <a:rPr lang="es-ES" sz="1200" b="1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K3</a:t>
          </a:r>
          <a:endParaRPr lang="es-ES" sz="1200" b="0" i="0" u="none" strike="noStrike" baseline="0">
            <a:solidFill>
              <a:srgbClr val="000000"/>
            </a:solidFill>
            <a:latin typeface="+mn-lt"/>
            <a:ea typeface="Verdana"/>
            <a:cs typeface="Verdana"/>
          </a:endParaRPr>
        </a:p>
        <a:p>
          <a:pPr marL="72000" algn="l" rtl="0">
            <a:lnSpc>
              <a:spcPts val="1100"/>
            </a:lnSpc>
            <a:spcAft>
              <a:spcPts val="200"/>
            </a:spcAft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5. Introdueix aquesta funció: </a:t>
          </a:r>
          <a:r>
            <a:rPr lang="es-ES" sz="1200" b="1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=SUMA.SI($B$3:$B$21;I3;$G$3:$G$21)</a:t>
          </a: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 i prem Intro.</a:t>
          </a:r>
        </a:p>
        <a:p>
          <a:pPr marL="72000" algn="l" rtl="0">
            <a:lnSpc>
              <a:spcPts val="1100"/>
            </a:lnSpc>
            <a:spcAft>
              <a:spcPts val="200"/>
            </a:spcAft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6. Arrossega fins a la cel·la </a:t>
          </a:r>
          <a:r>
            <a:rPr lang="es-ES" sz="1200" b="1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K12</a:t>
          </a:r>
          <a:endParaRPr lang="es-ES" sz="1200" b="0" i="0" u="none" strike="noStrike" baseline="0">
            <a:solidFill>
              <a:srgbClr val="000000"/>
            </a:solidFill>
            <a:latin typeface="+mn-lt"/>
            <a:ea typeface="Verdana"/>
            <a:cs typeface="Verdana"/>
          </a:endParaRPr>
        </a:p>
        <a:p>
          <a:pPr marL="72000" algn="l" rtl="0">
            <a:lnSpc>
              <a:spcPts val="1100"/>
            </a:lnSpc>
            <a:spcAft>
              <a:spcPts val="200"/>
            </a:spcAft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7. Desa el fitxer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422672</xdr:colOff>
      <xdr:row>12</xdr:row>
      <xdr:rowOff>136921</xdr:rowOff>
    </xdr:from>
    <xdr:to>
      <xdr:col>7</xdr:col>
      <xdr:colOff>794147</xdr:colOff>
      <xdr:row>19</xdr:row>
      <xdr:rowOff>9524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70E73001-1585-49BC-9F31-B4A8B2BC7894}"/>
            </a:ext>
          </a:extLst>
        </xdr:cNvPr>
        <xdr:cNvSpPr txBox="1">
          <a:spLocks noChangeArrowheads="1"/>
        </xdr:cNvSpPr>
      </xdr:nvSpPr>
      <xdr:spPr bwMode="auto">
        <a:xfrm>
          <a:off x="3108722" y="2718196"/>
          <a:ext cx="3695700" cy="1263253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CC" mc:Ignorable="a14" a14:legacySpreadsheetColorIndex="42">
            <a:alpha val="50000"/>
          </a:srgb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ctr" upright="1"/>
        <a:lstStyle/>
        <a:p>
          <a:pPr marL="72000" algn="l" rtl="0">
            <a:spcAft>
              <a:spcPts val="200"/>
            </a:spcAft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1. Calcula la quantitat d’homes.</a:t>
          </a:r>
        </a:p>
        <a:p>
          <a:pPr marL="72000" algn="l" rtl="0">
            <a:spcAft>
              <a:spcPts val="200"/>
            </a:spcAft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2. Calcula la quantitat de dones.</a:t>
          </a:r>
        </a:p>
        <a:p>
          <a:pPr marL="72000" algn="l" rtl="0">
            <a:spcAft>
              <a:spcPts val="200"/>
            </a:spcAft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3. Calcula la suma del total de salari dels homes.</a:t>
          </a:r>
        </a:p>
        <a:p>
          <a:pPr marL="72000" algn="l" rtl="0">
            <a:spcAft>
              <a:spcPts val="200"/>
            </a:spcAft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4. Calcula la suma </a:t>
          </a:r>
          <a:r>
            <a:rPr lang="es-ES" sz="1200" b="0" i="0" baseline="0">
              <a:effectLst/>
              <a:latin typeface="+mn-lt"/>
              <a:ea typeface="+mn-ea"/>
              <a:cs typeface="+mn-cs"/>
            </a:rPr>
            <a:t>del total de salari</a:t>
          </a: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 de les dones.</a:t>
          </a:r>
        </a:p>
        <a:p>
          <a:pPr marL="72000" algn="l" rtl="0">
            <a:spcAft>
              <a:spcPts val="200"/>
            </a:spcAft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5. Calcula la mitjana dels totals de salari.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ici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A00246-7EE3-4C0B-BE0F-6C1BC24BAE21}">
  <dimension ref="A2:I14"/>
  <sheetViews>
    <sheetView showGridLines="0" tabSelected="1" zoomScaleNormal="100" workbookViewId="0"/>
  </sheetViews>
  <sheetFormatPr defaultColWidth="10.85546875" defaultRowHeight="15" x14ac:dyDescent="0.25"/>
  <cols>
    <col min="1" max="1" width="1.85546875" style="33" customWidth="1"/>
    <col min="2" max="2" width="22.85546875" style="33" bestFit="1" customWidth="1"/>
    <col min="3" max="3" width="38.28515625" style="33" bestFit="1" customWidth="1"/>
    <col min="4" max="4" width="21.28515625" style="33" customWidth="1"/>
    <col min="5" max="5" width="86" style="33" bestFit="1" customWidth="1"/>
    <col min="6" max="6" width="18.7109375" style="34" customWidth="1"/>
    <col min="7" max="7" width="10.85546875" style="34"/>
    <col min="8" max="8" width="13.85546875" style="34" customWidth="1"/>
    <col min="9" max="16384" width="10.85546875" style="34"/>
  </cols>
  <sheetData>
    <row r="2" spans="2:9" x14ac:dyDescent="0.25">
      <c r="B2" s="52" t="s">
        <v>1</v>
      </c>
      <c r="C2" s="53" t="s">
        <v>2</v>
      </c>
      <c r="D2" s="53" t="s">
        <v>3</v>
      </c>
      <c r="H2" s="35"/>
      <c r="I2" s="36"/>
    </row>
    <row r="3" spans="2:9" x14ac:dyDescent="0.25">
      <c r="B3" s="54" t="s">
        <v>4</v>
      </c>
      <c r="C3" s="54">
        <v>12</v>
      </c>
      <c r="D3" s="55">
        <v>917.35</v>
      </c>
      <c r="H3" s="35"/>
      <c r="I3" s="36"/>
    </row>
    <row r="4" spans="2:9" x14ac:dyDescent="0.25">
      <c r="B4" s="54" t="s">
        <v>5</v>
      </c>
      <c r="C4" s="54">
        <v>6</v>
      </c>
      <c r="D4" s="55">
        <v>1592.06</v>
      </c>
      <c r="H4" s="35"/>
      <c r="I4" s="36"/>
    </row>
    <row r="5" spans="2:9" x14ac:dyDescent="0.25">
      <c r="B5" s="54" t="s">
        <v>6</v>
      </c>
      <c r="C5" s="54">
        <v>8</v>
      </c>
      <c r="D5" s="55">
        <v>196.28</v>
      </c>
      <c r="H5" s="35"/>
      <c r="I5" s="36"/>
    </row>
    <row r="6" spans="2:9" x14ac:dyDescent="0.25">
      <c r="B6" s="54" t="s">
        <v>7</v>
      </c>
      <c r="C6" s="54">
        <v>15</v>
      </c>
      <c r="D6" s="55">
        <v>15.56</v>
      </c>
      <c r="H6" s="35"/>
      <c r="I6" s="36"/>
    </row>
    <row r="9" spans="2:9" ht="24.2" customHeight="1" x14ac:dyDescent="0.25">
      <c r="B9" s="37" t="s">
        <v>165</v>
      </c>
      <c r="C9" s="37" t="s">
        <v>166</v>
      </c>
      <c r="D9" s="37" t="s">
        <v>167</v>
      </c>
      <c r="E9" s="37" t="s">
        <v>168</v>
      </c>
    </row>
    <row r="10" spans="2:9" ht="24.2" customHeight="1" x14ac:dyDescent="0.25">
      <c r="B10" s="38" t="s">
        <v>142</v>
      </c>
      <c r="C10" s="39" t="s">
        <v>169</v>
      </c>
      <c r="D10" s="40" t="b">
        <f>AND(C3=12,D3&gt;1000)</f>
        <v>0</v>
      </c>
      <c r="E10" s="41" t="s">
        <v>147</v>
      </c>
    </row>
    <row r="11" spans="2:9" ht="24.2" customHeight="1" x14ac:dyDescent="0.25">
      <c r="B11" s="38" t="s">
        <v>144</v>
      </c>
      <c r="C11" s="39" t="s">
        <v>170</v>
      </c>
      <c r="D11" s="40" t="b">
        <f>NOT(C3&lt;10)</f>
        <v>1</v>
      </c>
      <c r="E11" s="41" t="s">
        <v>148</v>
      </c>
    </row>
    <row r="12" spans="2:9" ht="24.2" customHeight="1" x14ac:dyDescent="0.25">
      <c r="B12" s="38" t="s">
        <v>143</v>
      </c>
      <c r="C12" s="39" t="s">
        <v>171</v>
      </c>
      <c r="D12" s="40" t="b">
        <f>OR(C3=12,D3&gt;1000)</f>
        <v>1</v>
      </c>
      <c r="E12" s="41" t="s">
        <v>149</v>
      </c>
    </row>
    <row r="13" spans="2:9" ht="24.2" customHeight="1" x14ac:dyDescent="0.25">
      <c r="B13" s="38" t="s">
        <v>145</v>
      </c>
      <c r="C13" s="39" t="s">
        <v>172</v>
      </c>
      <c r="D13" s="40" t="str">
        <f>IF(C3&gt;10,"Major","Menor")</f>
        <v>Major</v>
      </c>
      <c r="E13" s="42" t="s">
        <v>150</v>
      </c>
    </row>
    <row r="14" spans="2:9" ht="24.2" customHeight="1" x14ac:dyDescent="0.25">
      <c r="B14" s="38" t="s">
        <v>146</v>
      </c>
      <c r="C14" s="39" t="s">
        <v>173</v>
      </c>
      <c r="D14" s="40" t="str">
        <f>IFERROR(C2*C3,"No es pot multiplicar")</f>
        <v>No es pot multiplicar</v>
      </c>
      <c r="E14" s="42" t="s">
        <v>151</v>
      </c>
    </row>
  </sheetData>
  <pageMargins left="0.78749999999999998" right="0.78749999999999998" top="1.0249999999999999" bottom="1.0249999999999999" header="0.78749999999999998" footer="0.78749999999999998"/>
  <pageSetup paperSize="9" orientation="portrait" useFirstPageNumber="1" horizontalDpi="300" verticalDpi="300"/>
  <headerFooter>
    <oddHeader>&amp;C&amp;"Arial,Normal"&amp;10&amp;Kffffff&amp;A</oddHeader>
    <oddFooter>&amp;C&amp;"Arial,Normal"&amp;10&amp;KffffffPàgina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44F9A6-D2F0-424B-A438-F330856DFBED}">
  <dimension ref="A1:H18"/>
  <sheetViews>
    <sheetView zoomScaleNormal="100" workbookViewId="0">
      <selection activeCell="C14" sqref="C14"/>
    </sheetView>
  </sheetViews>
  <sheetFormatPr defaultColWidth="11.42578125" defaultRowHeight="15" x14ac:dyDescent="0.25"/>
  <cols>
    <col min="1" max="1" width="11.5703125" style="1" bestFit="1" customWidth="1"/>
    <col min="2" max="2" width="15.85546875" style="1" bestFit="1" customWidth="1"/>
    <col min="3" max="3" width="12.85546875" style="1" bestFit="1" customWidth="1"/>
    <col min="4" max="4" width="12" style="1" customWidth="1"/>
    <col min="5" max="5" width="13.85546875" style="1" bestFit="1" customWidth="1"/>
    <col min="6" max="8" width="12" style="1" customWidth="1"/>
    <col min="9" max="16384" width="11.42578125" style="1"/>
  </cols>
  <sheetData>
    <row r="1" spans="1:8" ht="30" x14ac:dyDescent="0.25">
      <c r="A1" s="8" t="s">
        <v>39</v>
      </c>
      <c r="B1" s="8" t="s">
        <v>40</v>
      </c>
      <c r="C1" s="8" t="s">
        <v>41</v>
      </c>
      <c r="D1" s="9" t="s">
        <v>42</v>
      </c>
      <c r="E1" s="10" t="s">
        <v>43</v>
      </c>
      <c r="F1" s="9" t="s">
        <v>44</v>
      </c>
      <c r="G1" s="9" t="s">
        <v>45</v>
      </c>
      <c r="H1" s="10" t="s">
        <v>46</v>
      </c>
    </row>
    <row r="2" spans="1:8" ht="15.75" customHeight="1" x14ac:dyDescent="0.25">
      <c r="A2" s="3" t="s">
        <v>47</v>
      </c>
      <c r="B2" s="3" t="s">
        <v>48</v>
      </c>
      <c r="C2" s="3" t="s">
        <v>49</v>
      </c>
      <c r="D2" s="4">
        <v>472.7</v>
      </c>
      <c r="E2" s="4">
        <v>75.12</v>
      </c>
      <c r="F2" s="4">
        <v>330.05</v>
      </c>
      <c r="G2" s="4">
        <v>14.06</v>
      </c>
      <c r="H2" s="4">
        <f t="shared" ref="H2:H12" si="0">SUM(D2:G2)</f>
        <v>891.92999999999984</v>
      </c>
    </row>
    <row r="3" spans="1:8" ht="15.75" customHeight="1" x14ac:dyDescent="0.25">
      <c r="A3" s="3" t="s">
        <v>50</v>
      </c>
      <c r="B3" s="3" t="s">
        <v>51</v>
      </c>
      <c r="C3" s="3" t="s">
        <v>49</v>
      </c>
      <c r="D3" s="4">
        <v>578.1</v>
      </c>
      <c r="E3" s="4">
        <v>75.12</v>
      </c>
      <c r="F3" s="4">
        <v>283.32</v>
      </c>
      <c r="G3" s="4">
        <v>21.06</v>
      </c>
      <c r="H3" s="4">
        <f t="shared" si="0"/>
        <v>957.59999999999991</v>
      </c>
    </row>
    <row r="4" spans="1:8" ht="15.75" customHeight="1" x14ac:dyDescent="0.25">
      <c r="A4" s="3" t="s">
        <v>52</v>
      </c>
      <c r="B4" s="3" t="s">
        <v>53</v>
      </c>
      <c r="C4" s="3" t="s">
        <v>49</v>
      </c>
      <c r="D4" s="4">
        <v>578.1</v>
      </c>
      <c r="E4" s="4">
        <v>75.12</v>
      </c>
      <c r="F4" s="4">
        <v>283.32</v>
      </c>
      <c r="G4" s="4">
        <v>21.06</v>
      </c>
      <c r="H4" s="4">
        <f t="shared" si="0"/>
        <v>957.59999999999991</v>
      </c>
    </row>
    <row r="5" spans="1:8" ht="15.75" customHeight="1" x14ac:dyDescent="0.25">
      <c r="A5" s="3" t="s">
        <v>54</v>
      </c>
      <c r="B5" s="3" t="s">
        <v>55</v>
      </c>
      <c r="C5" s="3" t="s">
        <v>56</v>
      </c>
      <c r="D5" s="4">
        <v>578.1</v>
      </c>
      <c r="E5" s="4">
        <v>148.38</v>
      </c>
      <c r="F5" s="4">
        <v>283.32</v>
      </c>
      <c r="G5" s="4">
        <v>21.06</v>
      </c>
      <c r="H5" s="4">
        <f t="shared" si="0"/>
        <v>1030.8599999999999</v>
      </c>
    </row>
    <row r="6" spans="1:8" ht="15.75" customHeight="1" x14ac:dyDescent="0.25">
      <c r="A6" s="3" t="s">
        <v>57</v>
      </c>
      <c r="B6" s="3" t="s">
        <v>58</v>
      </c>
      <c r="C6" s="3" t="s">
        <v>49</v>
      </c>
      <c r="D6" s="4">
        <v>578.1</v>
      </c>
      <c r="E6" s="4">
        <v>148.38</v>
      </c>
      <c r="F6" s="4">
        <v>283.32</v>
      </c>
      <c r="G6" s="4">
        <v>21.06</v>
      </c>
      <c r="H6" s="4">
        <f t="shared" si="0"/>
        <v>1030.8599999999999</v>
      </c>
    </row>
    <row r="7" spans="1:8" ht="15.75" customHeight="1" x14ac:dyDescent="0.25">
      <c r="A7" s="3" t="s">
        <v>59</v>
      </c>
      <c r="B7" s="3" t="s">
        <v>60</v>
      </c>
      <c r="C7" s="3" t="s">
        <v>49</v>
      </c>
      <c r="D7" s="4">
        <v>578.1</v>
      </c>
      <c r="E7" s="4">
        <v>148.38</v>
      </c>
      <c r="F7" s="4">
        <v>283.32</v>
      </c>
      <c r="G7" s="4">
        <v>21.06</v>
      </c>
      <c r="H7" s="4">
        <f t="shared" si="0"/>
        <v>1030.8599999999999</v>
      </c>
    </row>
    <row r="8" spans="1:8" ht="15.75" customHeight="1" x14ac:dyDescent="0.25">
      <c r="A8" s="3" t="s">
        <v>61</v>
      </c>
      <c r="B8" s="3" t="s">
        <v>62</v>
      </c>
      <c r="C8" s="3" t="s">
        <v>49</v>
      </c>
      <c r="D8" s="4">
        <v>578.1</v>
      </c>
      <c r="E8" s="4">
        <v>148.38</v>
      </c>
      <c r="F8" s="4">
        <v>283.32</v>
      </c>
      <c r="G8" s="4">
        <v>21.06</v>
      </c>
      <c r="H8" s="4">
        <f t="shared" si="0"/>
        <v>1030.8599999999999</v>
      </c>
    </row>
    <row r="9" spans="1:8" ht="15.75" customHeight="1" x14ac:dyDescent="0.25">
      <c r="A9" s="3" t="s">
        <v>63</v>
      </c>
      <c r="B9" s="3" t="s">
        <v>64</v>
      </c>
      <c r="C9" s="3" t="s">
        <v>49</v>
      </c>
      <c r="D9" s="4">
        <v>578.1</v>
      </c>
      <c r="E9" s="4">
        <v>215.36</v>
      </c>
      <c r="F9" s="4">
        <v>283.32</v>
      </c>
      <c r="G9" s="4">
        <v>21.06</v>
      </c>
      <c r="H9" s="4">
        <f t="shared" si="0"/>
        <v>1097.8399999999999</v>
      </c>
    </row>
    <row r="10" spans="1:8" ht="15.75" customHeight="1" x14ac:dyDescent="0.25">
      <c r="A10" s="3" t="s">
        <v>65</v>
      </c>
      <c r="B10" s="3" t="s">
        <v>66</v>
      </c>
      <c r="C10" s="3" t="s">
        <v>49</v>
      </c>
      <c r="D10" s="4">
        <v>578.1</v>
      </c>
      <c r="E10" s="4">
        <v>252.58</v>
      </c>
      <c r="F10" s="4">
        <v>283.32</v>
      </c>
      <c r="G10" s="4">
        <v>21.06</v>
      </c>
      <c r="H10" s="4">
        <f t="shared" si="0"/>
        <v>1135.06</v>
      </c>
    </row>
    <row r="11" spans="1:8" ht="15.75" customHeight="1" x14ac:dyDescent="0.25">
      <c r="A11" s="3" t="s">
        <v>67</v>
      </c>
      <c r="B11" s="3" t="s">
        <v>68</v>
      </c>
      <c r="C11" s="3" t="s">
        <v>56</v>
      </c>
      <c r="D11" s="4">
        <v>578.1</v>
      </c>
      <c r="E11" s="4">
        <v>252.58</v>
      </c>
      <c r="F11" s="4">
        <v>283.32</v>
      </c>
      <c r="G11" s="4">
        <v>21.06</v>
      </c>
      <c r="H11" s="4">
        <f t="shared" si="0"/>
        <v>1135.06</v>
      </c>
    </row>
    <row r="12" spans="1:8" ht="15.75" customHeight="1" x14ac:dyDescent="0.25">
      <c r="A12" s="3" t="s">
        <v>69</v>
      </c>
      <c r="B12" s="3" t="s">
        <v>70</v>
      </c>
      <c r="C12" s="3" t="s">
        <v>49</v>
      </c>
      <c r="D12" s="4">
        <v>578.1</v>
      </c>
      <c r="E12" s="4">
        <v>252.58</v>
      </c>
      <c r="F12" s="4">
        <v>283.32</v>
      </c>
      <c r="G12" s="4">
        <v>21.06</v>
      </c>
      <c r="H12" s="4">
        <f t="shared" si="0"/>
        <v>1135.06</v>
      </c>
    </row>
    <row r="13" spans="1:8" ht="15.75" customHeight="1" x14ac:dyDescent="0.25"/>
    <row r="14" spans="1:8" ht="15.75" customHeight="1" x14ac:dyDescent="0.25">
      <c r="B14" s="2" t="s">
        <v>71</v>
      </c>
      <c r="C14" s="5"/>
      <c r="F14" s="6"/>
    </row>
    <row r="15" spans="1:8" ht="15.75" customHeight="1" x14ac:dyDescent="0.25">
      <c r="B15" s="2" t="s">
        <v>72</v>
      </c>
      <c r="C15" s="5"/>
    </row>
    <row r="16" spans="1:8" ht="15.75" customHeight="1" x14ac:dyDescent="0.25">
      <c r="B16" s="2" t="s">
        <v>73</v>
      </c>
      <c r="C16" s="22"/>
    </row>
    <row r="17" spans="2:3" ht="15.75" customHeight="1" x14ac:dyDescent="0.25">
      <c r="B17" s="2" t="s">
        <v>74</v>
      </c>
      <c r="C17" s="7"/>
    </row>
    <row r="18" spans="2:3" ht="15.75" customHeight="1" x14ac:dyDescent="0.25">
      <c r="B18" s="2" t="s">
        <v>75</v>
      </c>
      <c r="C18" s="7"/>
    </row>
  </sheetData>
  <pageMargins left="0.75" right="0.75" top="1" bottom="1" header="0" footer="0"/>
  <pageSetup paperSize="9" orientation="portrait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D7D775-E68C-44BB-B5C0-CC3F18A6D4A9}">
  <dimension ref="A1:H18"/>
  <sheetViews>
    <sheetView zoomScaleNormal="100" workbookViewId="0">
      <selection activeCell="F24" sqref="F24"/>
    </sheetView>
  </sheetViews>
  <sheetFormatPr defaultColWidth="11.42578125" defaultRowHeight="15" x14ac:dyDescent="0.25"/>
  <cols>
    <col min="1" max="1" width="11.5703125" style="1" bestFit="1" customWidth="1"/>
    <col min="2" max="2" width="15.85546875" style="1" bestFit="1" customWidth="1"/>
    <col min="3" max="3" width="12.85546875" style="1" bestFit="1" customWidth="1"/>
    <col min="4" max="4" width="12" style="1" customWidth="1"/>
    <col min="5" max="5" width="13.85546875" style="1" bestFit="1" customWidth="1"/>
    <col min="6" max="8" width="12" style="1" customWidth="1"/>
    <col min="9" max="16384" width="11.42578125" style="1"/>
  </cols>
  <sheetData>
    <row r="1" spans="1:8" ht="30" x14ac:dyDescent="0.25">
      <c r="A1" s="8" t="s">
        <v>39</v>
      </c>
      <c r="B1" s="8" t="s">
        <v>40</v>
      </c>
      <c r="C1" s="8" t="s">
        <v>41</v>
      </c>
      <c r="D1" s="9" t="s">
        <v>42</v>
      </c>
      <c r="E1" s="10" t="s">
        <v>43</v>
      </c>
      <c r="F1" s="9" t="s">
        <v>44</v>
      </c>
      <c r="G1" s="9" t="s">
        <v>45</v>
      </c>
      <c r="H1" s="10" t="s">
        <v>46</v>
      </c>
    </row>
    <row r="2" spans="1:8" ht="15.75" customHeight="1" x14ac:dyDescent="0.25">
      <c r="A2" s="3" t="s">
        <v>47</v>
      </c>
      <c r="B2" s="3" t="s">
        <v>48</v>
      </c>
      <c r="C2" s="3" t="s">
        <v>49</v>
      </c>
      <c r="D2" s="4">
        <v>472.7</v>
      </c>
      <c r="E2" s="4">
        <v>75.12</v>
      </c>
      <c r="F2" s="4">
        <v>330.05</v>
      </c>
      <c r="G2" s="4">
        <v>14.06</v>
      </c>
      <c r="H2" s="4">
        <f t="shared" ref="H2:H12" si="0">SUM(D2:G2)</f>
        <v>891.92999999999984</v>
      </c>
    </row>
    <row r="3" spans="1:8" ht="15.75" customHeight="1" x14ac:dyDescent="0.25">
      <c r="A3" s="3" t="s">
        <v>50</v>
      </c>
      <c r="B3" s="3" t="s">
        <v>51</v>
      </c>
      <c r="C3" s="3" t="s">
        <v>49</v>
      </c>
      <c r="D3" s="4">
        <v>578.1</v>
      </c>
      <c r="E3" s="4">
        <v>75.12</v>
      </c>
      <c r="F3" s="4">
        <v>283.32</v>
      </c>
      <c r="G3" s="4">
        <v>21.06</v>
      </c>
      <c r="H3" s="4">
        <f t="shared" si="0"/>
        <v>957.59999999999991</v>
      </c>
    </row>
    <row r="4" spans="1:8" ht="15.75" customHeight="1" x14ac:dyDescent="0.25">
      <c r="A4" s="3" t="s">
        <v>52</v>
      </c>
      <c r="B4" s="3" t="s">
        <v>53</v>
      </c>
      <c r="C4" s="3" t="s">
        <v>49</v>
      </c>
      <c r="D4" s="4">
        <v>578.1</v>
      </c>
      <c r="E4" s="4">
        <v>75.12</v>
      </c>
      <c r="F4" s="4">
        <v>283.32</v>
      </c>
      <c r="G4" s="4">
        <v>21.06</v>
      </c>
      <c r="H4" s="4">
        <f t="shared" si="0"/>
        <v>957.59999999999991</v>
      </c>
    </row>
    <row r="5" spans="1:8" ht="15.75" customHeight="1" x14ac:dyDescent="0.25">
      <c r="A5" s="3" t="s">
        <v>54</v>
      </c>
      <c r="B5" s="3" t="s">
        <v>55</v>
      </c>
      <c r="C5" s="3" t="s">
        <v>56</v>
      </c>
      <c r="D5" s="4">
        <v>578.1</v>
      </c>
      <c r="E5" s="4">
        <v>148.38</v>
      </c>
      <c r="F5" s="4">
        <v>283.32</v>
      </c>
      <c r="G5" s="4">
        <v>21.06</v>
      </c>
      <c r="H5" s="4">
        <f t="shared" si="0"/>
        <v>1030.8599999999999</v>
      </c>
    </row>
    <row r="6" spans="1:8" ht="15.75" customHeight="1" x14ac:dyDescent="0.25">
      <c r="A6" s="3" t="s">
        <v>57</v>
      </c>
      <c r="B6" s="3" t="s">
        <v>58</v>
      </c>
      <c r="C6" s="3" t="s">
        <v>49</v>
      </c>
      <c r="D6" s="4">
        <v>578.1</v>
      </c>
      <c r="E6" s="4">
        <v>148.38</v>
      </c>
      <c r="F6" s="4">
        <v>283.32</v>
      </c>
      <c r="G6" s="4">
        <v>21.06</v>
      </c>
      <c r="H6" s="4">
        <f t="shared" si="0"/>
        <v>1030.8599999999999</v>
      </c>
    </row>
    <row r="7" spans="1:8" ht="15.75" customHeight="1" x14ac:dyDescent="0.25">
      <c r="A7" s="3" t="s">
        <v>59</v>
      </c>
      <c r="B7" s="3" t="s">
        <v>60</v>
      </c>
      <c r="C7" s="3" t="s">
        <v>49</v>
      </c>
      <c r="D7" s="4">
        <v>578.1</v>
      </c>
      <c r="E7" s="4">
        <v>148.38</v>
      </c>
      <c r="F7" s="4">
        <v>283.32</v>
      </c>
      <c r="G7" s="4">
        <v>21.06</v>
      </c>
      <c r="H7" s="4">
        <f t="shared" si="0"/>
        <v>1030.8599999999999</v>
      </c>
    </row>
    <row r="8" spans="1:8" ht="15.75" customHeight="1" x14ac:dyDescent="0.25">
      <c r="A8" s="3" t="s">
        <v>61</v>
      </c>
      <c r="B8" s="3" t="s">
        <v>62</v>
      </c>
      <c r="C8" s="3" t="s">
        <v>49</v>
      </c>
      <c r="D8" s="4">
        <v>578.1</v>
      </c>
      <c r="E8" s="4">
        <v>148.38</v>
      </c>
      <c r="F8" s="4">
        <v>283.32</v>
      </c>
      <c r="G8" s="4">
        <v>21.06</v>
      </c>
      <c r="H8" s="4">
        <f t="shared" si="0"/>
        <v>1030.8599999999999</v>
      </c>
    </row>
    <row r="9" spans="1:8" ht="15.75" customHeight="1" x14ac:dyDescent="0.25">
      <c r="A9" s="3" t="s">
        <v>63</v>
      </c>
      <c r="B9" s="3" t="s">
        <v>64</v>
      </c>
      <c r="C9" s="3" t="s">
        <v>49</v>
      </c>
      <c r="D9" s="4">
        <v>578.1</v>
      </c>
      <c r="E9" s="4">
        <v>215.36</v>
      </c>
      <c r="F9" s="4">
        <v>283.32</v>
      </c>
      <c r="G9" s="4">
        <v>21.06</v>
      </c>
      <c r="H9" s="4">
        <f t="shared" si="0"/>
        <v>1097.8399999999999</v>
      </c>
    </row>
    <row r="10" spans="1:8" ht="15.75" customHeight="1" x14ac:dyDescent="0.25">
      <c r="A10" s="3" t="s">
        <v>65</v>
      </c>
      <c r="B10" s="3" t="s">
        <v>66</v>
      </c>
      <c r="C10" s="3" t="s">
        <v>49</v>
      </c>
      <c r="D10" s="4">
        <v>578.1</v>
      </c>
      <c r="E10" s="4">
        <v>252.58</v>
      </c>
      <c r="F10" s="4">
        <v>283.32</v>
      </c>
      <c r="G10" s="4">
        <v>21.06</v>
      </c>
      <c r="H10" s="4">
        <f t="shared" si="0"/>
        <v>1135.06</v>
      </c>
    </row>
    <row r="11" spans="1:8" ht="15.75" customHeight="1" x14ac:dyDescent="0.25">
      <c r="A11" s="3" t="s">
        <v>67</v>
      </c>
      <c r="B11" s="3" t="s">
        <v>68</v>
      </c>
      <c r="C11" s="3" t="s">
        <v>56</v>
      </c>
      <c r="D11" s="4">
        <v>578.1</v>
      </c>
      <c r="E11" s="4">
        <v>252.58</v>
      </c>
      <c r="F11" s="4">
        <v>283.32</v>
      </c>
      <c r="G11" s="4">
        <v>21.06</v>
      </c>
      <c r="H11" s="4">
        <f t="shared" si="0"/>
        <v>1135.06</v>
      </c>
    </row>
    <row r="12" spans="1:8" ht="15.75" customHeight="1" x14ac:dyDescent="0.25">
      <c r="A12" s="3" t="s">
        <v>69</v>
      </c>
      <c r="B12" s="3" t="s">
        <v>70</v>
      </c>
      <c r="C12" s="3" t="s">
        <v>49</v>
      </c>
      <c r="D12" s="4">
        <v>578.1</v>
      </c>
      <c r="E12" s="4">
        <v>252.58</v>
      </c>
      <c r="F12" s="4">
        <v>283.32</v>
      </c>
      <c r="G12" s="4">
        <v>21.06</v>
      </c>
      <c r="H12" s="4">
        <f t="shared" si="0"/>
        <v>1135.06</v>
      </c>
    </row>
    <row r="13" spans="1:8" ht="15.75" customHeight="1" x14ac:dyDescent="0.25"/>
    <row r="14" spans="1:8" ht="15.75" customHeight="1" x14ac:dyDescent="0.25">
      <c r="B14" s="2" t="s">
        <v>71</v>
      </c>
      <c r="C14" s="5">
        <f>COUNTIF(C2:C12,"H")</f>
        <v>2</v>
      </c>
      <c r="F14" s="6"/>
    </row>
    <row r="15" spans="1:8" ht="15.75" customHeight="1" x14ac:dyDescent="0.25">
      <c r="B15" s="2" t="s">
        <v>72</v>
      </c>
      <c r="C15" s="5">
        <f>COUNTIF(C2:C12,"D")</f>
        <v>9</v>
      </c>
    </row>
    <row r="16" spans="1:8" ht="15.75" customHeight="1" x14ac:dyDescent="0.25">
      <c r="B16" s="2" t="s">
        <v>73</v>
      </c>
      <c r="C16" s="22">
        <f>SUMIF(C2:C12,"H",H2:H12)</f>
        <v>2165.92</v>
      </c>
    </row>
    <row r="17" spans="2:3" ht="15.75" customHeight="1" x14ac:dyDescent="0.25">
      <c r="B17" s="2" t="s">
        <v>74</v>
      </c>
      <c r="C17" s="7">
        <f>SUMIF(C2:C12,"D",H2:H12)</f>
        <v>9267.6699999999983</v>
      </c>
    </row>
    <row r="18" spans="2:3" ht="15.75" customHeight="1" x14ac:dyDescent="0.25">
      <c r="B18" s="2" t="s">
        <v>75</v>
      </c>
      <c r="C18" s="7">
        <f>AVERAGE(H2:H12)</f>
        <v>1039.4172727272726</v>
      </c>
    </row>
  </sheetData>
  <sheetProtection sheet="1" objects="1" scenarios="1" selectLockedCells="1" selectUnlockedCells="1"/>
  <pageMargins left="0.75" right="0.75" top="1" bottom="1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6C7EBF-0373-4363-84B4-7B9B2161ED0A}">
  <dimension ref="A2:E31"/>
  <sheetViews>
    <sheetView showGridLines="0" zoomScaleNormal="100" workbookViewId="0"/>
  </sheetViews>
  <sheetFormatPr defaultColWidth="10.85546875" defaultRowHeight="15" x14ac:dyDescent="0.25"/>
  <cols>
    <col min="1" max="1" width="1.85546875" style="33" customWidth="1"/>
    <col min="2" max="2" width="22.85546875" style="33" bestFit="1" customWidth="1"/>
    <col min="3" max="3" width="30.42578125" style="33" bestFit="1" customWidth="1"/>
    <col min="4" max="4" width="29.140625" style="33" bestFit="1" customWidth="1"/>
    <col min="5" max="5" width="79.140625" style="33" customWidth="1"/>
    <col min="6" max="6" width="16.85546875" style="34" customWidth="1"/>
    <col min="7" max="16379" width="10.85546875" style="34"/>
    <col min="16380" max="16384" width="11.5703125" style="34" customWidth="1"/>
  </cols>
  <sheetData>
    <row r="2" spans="2:5" x14ac:dyDescent="0.25">
      <c r="B2" s="52" t="s">
        <v>1</v>
      </c>
      <c r="C2" s="53" t="s">
        <v>2</v>
      </c>
      <c r="D2" s="53" t="s">
        <v>3</v>
      </c>
    </row>
    <row r="3" spans="2:5" x14ac:dyDescent="0.25">
      <c r="B3" s="54" t="s">
        <v>4</v>
      </c>
      <c r="C3" s="54">
        <v>12</v>
      </c>
      <c r="D3" s="55">
        <v>917.35</v>
      </c>
    </row>
    <row r="4" spans="2:5" x14ac:dyDescent="0.25">
      <c r="B4" s="54" t="s">
        <v>5</v>
      </c>
      <c r="C4" s="54">
        <v>6</v>
      </c>
      <c r="D4" s="55">
        <v>1592.06</v>
      </c>
    </row>
    <row r="5" spans="2:5" x14ac:dyDescent="0.25">
      <c r="B5" s="54" t="s">
        <v>6</v>
      </c>
      <c r="C5" s="54">
        <v>8</v>
      </c>
      <c r="D5" s="55">
        <v>196.28</v>
      </c>
    </row>
    <row r="6" spans="2:5" x14ac:dyDescent="0.25">
      <c r="B6" s="54" t="s">
        <v>7</v>
      </c>
      <c r="C6" s="54">
        <v>15</v>
      </c>
      <c r="D6" s="55">
        <v>15.56</v>
      </c>
    </row>
    <row r="9" spans="2:5" ht="24.2" customHeight="1" x14ac:dyDescent="0.25">
      <c r="B9" s="37" t="s">
        <v>165</v>
      </c>
      <c r="C9" s="37" t="s">
        <v>166</v>
      </c>
      <c r="D9" s="37" t="s">
        <v>167</v>
      </c>
      <c r="E9" s="37" t="s">
        <v>168</v>
      </c>
    </row>
    <row r="10" spans="2:5" ht="24.2" customHeight="1" x14ac:dyDescent="0.25">
      <c r="B10" s="38" t="s">
        <v>139</v>
      </c>
      <c r="C10" s="40" t="s">
        <v>193</v>
      </c>
      <c r="D10" s="40">
        <f>SEARCH("R",B3)</f>
        <v>9</v>
      </c>
      <c r="E10" s="40" t="s">
        <v>140</v>
      </c>
    </row>
    <row r="11" spans="2:5" ht="24.2" customHeight="1" x14ac:dyDescent="0.25">
      <c r="B11" s="38" t="s">
        <v>122</v>
      </c>
      <c r="C11" s="40" t="s">
        <v>174</v>
      </c>
      <c r="D11" s="40" t="str">
        <f>_xlfn.CONCAT("FACTURA ",C3," ",B3)</f>
        <v>FACTURA 12 Teixits Ramírez, SA</v>
      </c>
      <c r="E11" s="43" t="s">
        <v>8</v>
      </c>
    </row>
    <row r="12" spans="2:5" ht="24.2" customHeight="1" x14ac:dyDescent="0.25">
      <c r="B12" s="38" t="s">
        <v>123</v>
      </c>
      <c r="C12" s="40" t="s">
        <v>175</v>
      </c>
      <c r="D12" s="40" t="str">
        <f>RIGHT(B3,9)</f>
        <v>mírez, SA</v>
      </c>
      <c r="E12" s="43" t="s">
        <v>9</v>
      </c>
    </row>
    <row r="13" spans="2:5" ht="24.2" customHeight="1" x14ac:dyDescent="0.25">
      <c r="B13" s="38" t="s">
        <v>125</v>
      </c>
      <c r="C13" s="40" t="s">
        <v>176</v>
      </c>
      <c r="D13" s="40" t="str">
        <f>LEFT(B3,7)</f>
        <v>Teixits</v>
      </c>
      <c r="E13" s="44" t="s">
        <v>13</v>
      </c>
    </row>
    <row r="14" spans="2:5" ht="24.2" customHeight="1" x14ac:dyDescent="0.25">
      <c r="B14" s="38" t="s">
        <v>126</v>
      </c>
      <c r="C14" s="40" t="s">
        <v>194</v>
      </c>
      <c r="D14" s="40">
        <f>LEN(B3)</f>
        <v>19</v>
      </c>
      <c r="E14" s="43" t="s">
        <v>177</v>
      </c>
    </row>
    <row r="15" spans="2:5" ht="24.2" customHeight="1" x14ac:dyDescent="0.25">
      <c r="B15" s="38" t="s">
        <v>127</v>
      </c>
      <c r="C15" s="40" t="s">
        <v>178</v>
      </c>
      <c r="D15" s="40" t="str">
        <f>UPPER(B5)</f>
        <v>MERCAJOSÉ, SA</v>
      </c>
      <c r="E15" s="43" t="s">
        <v>10</v>
      </c>
    </row>
    <row r="16" spans="2:5" ht="24.2" customHeight="1" x14ac:dyDescent="0.25">
      <c r="B16" s="38" t="s">
        <v>124</v>
      </c>
      <c r="C16" s="40" t="s">
        <v>179</v>
      </c>
      <c r="D16" s="40" t="str">
        <f>MID(B3,9,7)</f>
        <v>Ramírez</v>
      </c>
      <c r="E16" s="44" t="s">
        <v>141</v>
      </c>
    </row>
    <row r="17" spans="2:5" ht="24.2" customHeight="1" x14ac:dyDescent="0.25">
      <c r="B17" s="38" t="s">
        <v>11</v>
      </c>
      <c r="C17" s="40" t="s">
        <v>180</v>
      </c>
      <c r="D17" s="40" t="str">
        <f>LOWER(B6)</f>
        <v>juan fco. del valle</v>
      </c>
      <c r="E17" s="44" t="s">
        <v>12</v>
      </c>
    </row>
    <row r="18" spans="2:5" x14ac:dyDescent="0.25">
      <c r="B18" s="34"/>
      <c r="C18" s="34"/>
      <c r="D18" s="34"/>
      <c r="E18" s="34"/>
    </row>
    <row r="19" spans="2:5" x14ac:dyDescent="0.25">
      <c r="B19" s="34"/>
      <c r="C19" s="34"/>
      <c r="D19" s="34"/>
      <c r="E19" s="34"/>
    </row>
    <row r="20" spans="2:5" x14ac:dyDescent="0.25">
      <c r="B20" s="34"/>
      <c r="C20" s="34"/>
      <c r="D20" s="34"/>
      <c r="E20" s="34"/>
    </row>
    <row r="21" spans="2:5" x14ac:dyDescent="0.25">
      <c r="B21" s="34"/>
      <c r="C21" s="34"/>
      <c r="D21" s="34"/>
      <c r="E21" s="34"/>
    </row>
    <row r="22" spans="2:5" x14ac:dyDescent="0.25">
      <c r="B22" s="34"/>
      <c r="C22" s="34"/>
      <c r="D22" s="34"/>
      <c r="E22" s="34"/>
    </row>
    <row r="23" spans="2:5" ht="17.25" customHeight="1" x14ac:dyDescent="0.25">
      <c r="B23" s="34"/>
      <c r="C23" s="34"/>
      <c r="D23" s="34"/>
      <c r="E23" s="34"/>
    </row>
    <row r="24" spans="2:5" x14ac:dyDescent="0.25">
      <c r="B24" s="34"/>
      <c r="C24" s="34"/>
      <c r="D24" s="34"/>
      <c r="E24" s="34"/>
    </row>
    <row r="25" spans="2:5" x14ac:dyDescent="0.25">
      <c r="B25" s="34"/>
      <c r="C25" s="34"/>
      <c r="D25" s="34"/>
      <c r="E25" s="34"/>
    </row>
    <row r="26" spans="2:5" x14ac:dyDescent="0.25">
      <c r="B26" s="34"/>
      <c r="C26" s="34"/>
      <c r="D26" s="34"/>
      <c r="E26" s="34"/>
    </row>
    <row r="27" spans="2:5" x14ac:dyDescent="0.25">
      <c r="B27" s="34"/>
      <c r="C27" s="34"/>
      <c r="D27" s="34"/>
      <c r="E27" s="34"/>
    </row>
    <row r="28" spans="2:5" x14ac:dyDescent="0.25">
      <c r="B28" s="34"/>
      <c r="C28" s="34"/>
      <c r="D28" s="34"/>
      <c r="E28" s="34"/>
    </row>
    <row r="29" spans="2:5" x14ac:dyDescent="0.25">
      <c r="B29" s="34"/>
      <c r="C29" s="34"/>
      <c r="D29" s="34"/>
      <c r="E29" s="34"/>
    </row>
    <row r="30" spans="2:5" x14ac:dyDescent="0.25">
      <c r="B30" s="34"/>
      <c r="C30" s="34"/>
      <c r="D30" s="34"/>
      <c r="E30" s="34"/>
    </row>
    <row r="31" spans="2:5" x14ac:dyDescent="0.25">
      <c r="B31" s="34"/>
      <c r="C31" s="34"/>
      <c r="D31" s="34"/>
      <c r="E31" s="34"/>
    </row>
  </sheetData>
  <pageMargins left="0.78749999999999998" right="0.78749999999999998" top="1.0249999999999999" bottom="1.0249999999999999" header="0.78749999999999998" footer="0.78749999999999998"/>
  <pageSetup paperSize="9" orientation="portrait" horizontalDpi="300" verticalDpi="300"/>
  <headerFooter>
    <oddHeader>&amp;C&amp;"Arial,Normal"&amp;10&amp;Kffffff&amp;A</oddHeader>
    <oddFooter>&amp;C&amp;"Arial,Normal"&amp;10&amp;KffffffPàgina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4B6532-9151-4658-9B0A-F4AE31E1A90F}">
  <dimension ref="A2:E15"/>
  <sheetViews>
    <sheetView showGridLines="0" zoomScaleNormal="100" workbookViewId="0"/>
  </sheetViews>
  <sheetFormatPr defaultColWidth="10.85546875" defaultRowHeight="15" x14ac:dyDescent="0.25"/>
  <cols>
    <col min="1" max="1" width="2.42578125" style="33" customWidth="1"/>
    <col min="2" max="2" width="42.28515625" style="33" customWidth="1"/>
    <col min="3" max="3" width="43.7109375" style="33" bestFit="1" customWidth="1"/>
    <col min="4" max="4" width="10.85546875" style="33"/>
    <col min="5" max="5" width="64.5703125" style="33" bestFit="1" customWidth="1"/>
    <col min="6" max="6" width="11.5703125" style="34" customWidth="1"/>
    <col min="7" max="16384" width="10.85546875" style="34"/>
  </cols>
  <sheetData>
    <row r="2" spans="2:5" x14ac:dyDescent="0.25">
      <c r="C2" s="56" t="s">
        <v>14</v>
      </c>
      <c r="D2" s="56" t="s">
        <v>15</v>
      </c>
    </row>
    <row r="3" spans="2:5" x14ac:dyDescent="0.25">
      <c r="B3" s="54" t="s">
        <v>16</v>
      </c>
      <c r="C3" s="54">
        <v>12</v>
      </c>
      <c r="D3" s="54">
        <v>6</v>
      </c>
    </row>
    <row r="4" spans="2:5" x14ac:dyDescent="0.25">
      <c r="B4" s="54" t="s">
        <v>17</v>
      </c>
      <c r="C4" s="54">
        <v>6</v>
      </c>
      <c r="D4" s="54">
        <v>3</v>
      </c>
    </row>
    <row r="5" spans="2:5" x14ac:dyDescent="0.25">
      <c r="B5" s="54" t="s">
        <v>18</v>
      </c>
      <c r="C5" s="54">
        <v>8</v>
      </c>
      <c r="D5" s="54">
        <v>4</v>
      </c>
    </row>
    <row r="6" spans="2:5" x14ac:dyDescent="0.25">
      <c r="B6" s="54" t="s">
        <v>19</v>
      </c>
      <c r="C6" s="54">
        <v>16</v>
      </c>
      <c r="D6" s="54">
        <v>2</v>
      </c>
    </row>
    <row r="8" spans="2:5" x14ac:dyDescent="0.25">
      <c r="B8" s="34"/>
      <c r="C8" s="34"/>
      <c r="D8" s="34"/>
      <c r="E8" s="34"/>
    </row>
    <row r="9" spans="2:5" ht="24.2" customHeight="1" x14ac:dyDescent="0.25">
      <c r="B9" s="37" t="s">
        <v>165</v>
      </c>
      <c r="C9" s="37" t="s">
        <v>166</v>
      </c>
      <c r="D9" s="37" t="s">
        <v>167</v>
      </c>
      <c r="E9" s="37" t="s">
        <v>168</v>
      </c>
    </row>
    <row r="10" spans="2:5" ht="24.2" customHeight="1" x14ac:dyDescent="0.25">
      <c r="B10" s="38" t="s">
        <v>128</v>
      </c>
      <c r="C10" s="40" t="s">
        <v>195</v>
      </c>
      <c r="D10" s="45">
        <f>COUNT(C3:C6)</f>
        <v>4</v>
      </c>
      <c r="E10" s="41" t="s">
        <v>153</v>
      </c>
    </row>
    <row r="11" spans="2:5" ht="24.2" customHeight="1" x14ac:dyDescent="0.25">
      <c r="B11" s="38" t="s">
        <v>129</v>
      </c>
      <c r="C11" s="40" t="s">
        <v>196</v>
      </c>
      <c r="D11" s="45">
        <f>COUNTIF(C3:C6,"&gt;8")</f>
        <v>2</v>
      </c>
      <c r="E11" s="42" t="s">
        <v>154</v>
      </c>
    </row>
    <row r="12" spans="2:5" ht="24.2" customHeight="1" x14ac:dyDescent="0.25">
      <c r="B12" s="38" t="s">
        <v>152</v>
      </c>
      <c r="C12" s="40" t="s">
        <v>197</v>
      </c>
      <c r="D12" s="45">
        <f>COUNTIFS(C3:C6,"&gt;10",D3:D6,"&gt;3")</f>
        <v>1</v>
      </c>
      <c r="E12" s="42" t="s">
        <v>155</v>
      </c>
    </row>
    <row r="13" spans="2:5" ht="24.2" customHeight="1" x14ac:dyDescent="0.25">
      <c r="B13" s="38" t="s">
        <v>20</v>
      </c>
      <c r="C13" s="40" t="s">
        <v>181</v>
      </c>
      <c r="D13" s="45">
        <f>MAX(C3:C6)</f>
        <v>16</v>
      </c>
      <c r="E13" s="41" t="s">
        <v>21</v>
      </c>
    </row>
    <row r="14" spans="2:5" ht="24.2" customHeight="1" x14ac:dyDescent="0.25">
      <c r="B14" s="38" t="s">
        <v>22</v>
      </c>
      <c r="C14" s="40" t="s">
        <v>182</v>
      </c>
      <c r="D14" s="45">
        <f>MIN(C3:C6)</f>
        <v>6</v>
      </c>
      <c r="E14" s="41" t="s">
        <v>23</v>
      </c>
    </row>
    <row r="15" spans="2:5" ht="24.2" customHeight="1" x14ac:dyDescent="0.25">
      <c r="B15" s="38" t="s">
        <v>130</v>
      </c>
      <c r="C15" s="40" t="s">
        <v>183</v>
      </c>
      <c r="D15" s="45">
        <f>AVERAGE(D3:D6)</f>
        <v>3.75</v>
      </c>
      <c r="E15" s="41" t="s">
        <v>24</v>
      </c>
    </row>
  </sheetData>
  <pageMargins left="0.78749999999999998" right="0.78749999999999998" top="1.0249999999999999" bottom="1.0249999999999999" header="0.78749999999999998" footer="0.78749999999999998"/>
  <pageSetup paperSize="9" orientation="portrait" horizontalDpi="300" verticalDpi="300"/>
  <headerFooter>
    <oddHeader>&amp;C&amp;"Arial,Normal"&amp;10&amp;Kffffff&amp;A</oddHeader>
    <oddFooter>&amp;C&amp;"Arial,Normal"&amp;10&amp;KffffffPàgina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00BA66-198B-4039-92EF-C365EAE7D570}">
  <dimension ref="A2:E15"/>
  <sheetViews>
    <sheetView showGridLines="0" zoomScaleNormal="100" workbookViewId="0"/>
  </sheetViews>
  <sheetFormatPr defaultColWidth="10.85546875" defaultRowHeight="15" x14ac:dyDescent="0.25"/>
  <cols>
    <col min="1" max="1" width="4.28515625" style="33" customWidth="1"/>
    <col min="2" max="2" width="18.140625" style="33" bestFit="1" customWidth="1"/>
    <col min="3" max="3" width="46.85546875" style="33" bestFit="1" customWidth="1"/>
    <col min="4" max="4" width="18.42578125" style="33" customWidth="1"/>
    <col min="5" max="5" width="53.5703125" style="33" bestFit="1" customWidth="1"/>
    <col min="6" max="16381" width="10.85546875" style="34"/>
    <col min="16382" max="16384" width="11.5703125" style="34" customWidth="1"/>
  </cols>
  <sheetData>
    <row r="2" spans="2:5" x14ac:dyDescent="0.25">
      <c r="B2" s="54">
        <v>100</v>
      </c>
      <c r="C2" s="54">
        <v>-543</v>
      </c>
      <c r="D2" s="34"/>
      <c r="E2" s="34"/>
    </row>
    <row r="3" spans="2:5" x14ac:dyDescent="0.25">
      <c r="B3" s="57">
        <v>7</v>
      </c>
      <c r="C3" s="54">
        <v>12.63</v>
      </c>
      <c r="D3" s="34"/>
      <c r="E3" s="34"/>
    </row>
    <row r="5" spans="2:5" ht="24.2" customHeight="1" x14ac:dyDescent="0.25">
      <c r="B5" s="37" t="s">
        <v>165</v>
      </c>
      <c r="C5" s="37" t="s">
        <v>166</v>
      </c>
      <c r="D5" s="37" t="s">
        <v>167</v>
      </c>
      <c r="E5" s="37" t="s">
        <v>168</v>
      </c>
    </row>
    <row r="6" spans="2:5" ht="24.6" customHeight="1" x14ac:dyDescent="0.25">
      <c r="B6" s="38" t="s">
        <v>132</v>
      </c>
      <c r="C6" s="40" t="s">
        <v>198</v>
      </c>
      <c r="D6" s="45">
        <f>SQRT(B2)</f>
        <v>10</v>
      </c>
      <c r="E6" s="41" t="s">
        <v>25</v>
      </c>
    </row>
    <row r="7" spans="2:5" ht="24.6" customHeight="1" x14ac:dyDescent="0.25">
      <c r="B7" s="38" t="s">
        <v>133</v>
      </c>
      <c r="C7" s="40" t="s">
        <v>199</v>
      </c>
      <c r="D7" s="45">
        <f>ROUND(C3,1)</f>
        <v>12.6</v>
      </c>
      <c r="E7" s="41" t="s">
        <v>27</v>
      </c>
    </row>
    <row r="8" spans="2:5" ht="24.6" customHeight="1" x14ac:dyDescent="0.25">
      <c r="B8" s="38" t="s">
        <v>131</v>
      </c>
      <c r="C8" s="40" t="s">
        <v>200</v>
      </c>
      <c r="D8" s="45">
        <f>INT(C3)</f>
        <v>12</v>
      </c>
      <c r="E8" s="41" t="s">
        <v>26</v>
      </c>
    </row>
    <row r="9" spans="2:5" ht="24.6" customHeight="1" x14ac:dyDescent="0.25">
      <c r="B9" s="38" t="s">
        <v>156</v>
      </c>
      <c r="C9" s="40" t="s">
        <v>184</v>
      </c>
      <c r="D9" s="45">
        <f>PI()</f>
        <v>3.1415926535897931</v>
      </c>
      <c r="E9" s="41" t="s">
        <v>185</v>
      </c>
    </row>
    <row r="10" spans="2:5" ht="24.6" customHeight="1" x14ac:dyDescent="0.25">
      <c r="B10" s="38" t="s">
        <v>29</v>
      </c>
      <c r="C10" s="40" t="s">
        <v>186</v>
      </c>
      <c r="D10" s="46">
        <f>POWER(2,4)</f>
        <v>16</v>
      </c>
      <c r="E10" s="41" t="s">
        <v>30</v>
      </c>
    </row>
    <row r="11" spans="2:5" ht="24.6" customHeight="1" x14ac:dyDescent="0.25">
      <c r="B11" s="38" t="s">
        <v>134</v>
      </c>
      <c r="C11" s="40" t="s">
        <v>201</v>
      </c>
      <c r="D11" s="45">
        <f>MOD(B2,B3)</f>
        <v>2</v>
      </c>
      <c r="E11" s="41" t="s">
        <v>28</v>
      </c>
    </row>
    <row r="12" spans="2:5" ht="24.6" customHeight="1" x14ac:dyDescent="0.25">
      <c r="B12" s="38" t="s">
        <v>157</v>
      </c>
      <c r="C12" s="40" t="s">
        <v>187</v>
      </c>
      <c r="D12" s="45">
        <f>SUM(B2:C3)</f>
        <v>-423.37</v>
      </c>
      <c r="E12" s="41" t="s">
        <v>164</v>
      </c>
    </row>
    <row r="13" spans="2:5" ht="24.6" customHeight="1" x14ac:dyDescent="0.25">
      <c r="B13" s="38" t="s">
        <v>160</v>
      </c>
      <c r="C13" s="40" t="s">
        <v>202</v>
      </c>
      <c r="D13" s="45">
        <f>SUMIF(B2:C3,"&gt;10")</f>
        <v>112.63</v>
      </c>
      <c r="E13" s="41" t="s">
        <v>163</v>
      </c>
    </row>
    <row r="14" spans="2:5" ht="24.6" customHeight="1" x14ac:dyDescent="0.25">
      <c r="B14" s="38" t="s">
        <v>159</v>
      </c>
      <c r="C14" s="40" t="s">
        <v>203</v>
      </c>
      <c r="D14" s="45">
        <f>SUMIFS(B2:C3,B2:C3,"&lt;50",B2:C3,"&gt;0")</f>
        <v>19.630000000000003</v>
      </c>
      <c r="E14" s="41" t="s">
        <v>162</v>
      </c>
    </row>
    <row r="15" spans="2:5" ht="24.6" customHeight="1" x14ac:dyDescent="0.25">
      <c r="B15" s="38" t="s">
        <v>158</v>
      </c>
      <c r="C15" s="40" t="s">
        <v>188</v>
      </c>
      <c r="D15" s="45">
        <f>SUMPRODUCT(B2:B3,C2:C3)</f>
        <v>-54211.59</v>
      </c>
      <c r="E15" s="41" t="s">
        <v>161</v>
      </c>
    </row>
  </sheetData>
  <pageMargins left="0.78749999999999998" right="0.78749999999999998" top="1.0249999999999999" bottom="1.0249999999999999" header="0.78749999999999998" footer="0.78749999999999998"/>
  <pageSetup paperSize="9" orientation="portrait" horizontalDpi="300" verticalDpi="300"/>
  <headerFooter>
    <oddHeader>&amp;C&amp;"Arial,Normal"&amp;10&amp;Kffffff&amp;A</oddHeader>
    <oddFooter>&amp;C&amp;"Arial,Normal"&amp;10&amp;KffffffPàgina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D74B8C-BC83-490B-B631-7C11A8CFA7D4}">
  <dimension ref="A2:E11"/>
  <sheetViews>
    <sheetView showGridLines="0" zoomScaleNormal="100" workbookViewId="0"/>
  </sheetViews>
  <sheetFormatPr defaultColWidth="10.85546875" defaultRowHeight="15" x14ac:dyDescent="0.25"/>
  <cols>
    <col min="1" max="1" width="3.42578125" style="33" customWidth="1"/>
    <col min="2" max="2" width="15.140625" style="33" customWidth="1"/>
    <col min="3" max="3" width="18.7109375" style="33" customWidth="1"/>
    <col min="4" max="4" width="17.7109375" style="33" customWidth="1"/>
    <col min="5" max="5" width="38.42578125" style="33" bestFit="1" customWidth="1"/>
    <col min="6" max="6" width="11" style="34" customWidth="1"/>
    <col min="7" max="16384" width="10.85546875" style="34"/>
  </cols>
  <sheetData>
    <row r="2" spans="2:5" x14ac:dyDescent="0.25">
      <c r="B2" s="47">
        <v>23207</v>
      </c>
      <c r="C2" s="48">
        <f ca="1">NOW()</f>
        <v>44890.488343171295</v>
      </c>
    </row>
    <row r="3" spans="2:5" x14ac:dyDescent="0.25">
      <c r="B3" s="47">
        <f ca="1">TODAY()</f>
        <v>44890</v>
      </c>
    </row>
    <row r="5" spans="2:5" ht="24.2" customHeight="1" x14ac:dyDescent="0.25">
      <c r="B5" s="37" t="s">
        <v>165</v>
      </c>
      <c r="C5" s="37" t="s">
        <v>166</v>
      </c>
      <c r="D5" s="37" t="s">
        <v>167</v>
      </c>
      <c r="E5" s="37" t="s">
        <v>168</v>
      </c>
    </row>
    <row r="6" spans="2:5" ht="24.6" customHeight="1" x14ac:dyDescent="0.25">
      <c r="B6" s="38" t="s">
        <v>135</v>
      </c>
      <c r="C6" s="40" t="s">
        <v>204</v>
      </c>
      <c r="D6" s="49">
        <f ca="1">NOW()</f>
        <v>44890.488343171295</v>
      </c>
      <c r="E6" s="50" t="s">
        <v>31</v>
      </c>
    </row>
    <row r="7" spans="2:5" ht="24.6" customHeight="1" x14ac:dyDescent="0.25">
      <c r="B7" s="38" t="s">
        <v>138</v>
      </c>
      <c r="C7" s="40" t="s">
        <v>189</v>
      </c>
      <c r="D7" s="45">
        <f ca="1">YEAR(B3)</f>
        <v>2022</v>
      </c>
      <c r="E7" s="50" t="s">
        <v>38</v>
      </c>
    </row>
    <row r="8" spans="2:5" ht="24.6" customHeight="1" x14ac:dyDescent="0.25">
      <c r="B8" s="38" t="s">
        <v>136</v>
      </c>
      <c r="C8" s="40" t="s">
        <v>190</v>
      </c>
      <c r="D8" s="51">
        <f ca="1">TODAY()</f>
        <v>44890</v>
      </c>
      <c r="E8" s="50" t="s">
        <v>36</v>
      </c>
    </row>
    <row r="9" spans="2:5" ht="24.6" customHeight="1" x14ac:dyDescent="0.25">
      <c r="B9" s="38" t="s">
        <v>33</v>
      </c>
      <c r="C9" s="40" t="s">
        <v>191</v>
      </c>
      <c r="D9" s="45">
        <f ca="1">DAY(B3)</f>
        <v>25</v>
      </c>
      <c r="E9" s="50" t="s">
        <v>34</v>
      </c>
    </row>
    <row r="10" spans="2:5" ht="24.6" customHeight="1" x14ac:dyDescent="0.25">
      <c r="B10" s="38" t="s">
        <v>137</v>
      </c>
      <c r="C10" s="40" t="s">
        <v>205</v>
      </c>
      <c r="D10" s="46">
        <f ca="1">WEEKDAY(B3,2)</f>
        <v>5</v>
      </c>
      <c r="E10" s="50" t="s">
        <v>32</v>
      </c>
    </row>
    <row r="11" spans="2:5" ht="24.6" customHeight="1" x14ac:dyDescent="0.25">
      <c r="B11" s="38" t="s">
        <v>35</v>
      </c>
      <c r="C11" s="40" t="s">
        <v>192</v>
      </c>
      <c r="D11" s="45">
        <f ca="1">MONTH(B3)</f>
        <v>11</v>
      </c>
      <c r="E11" s="50" t="s">
        <v>37</v>
      </c>
    </row>
  </sheetData>
  <pageMargins left="0.78749999999999998" right="0.78749999999999998" top="1.0249999999999999" bottom="1.0249999999999999" header="0.78749999999999998" footer="0.78749999999999998"/>
  <pageSetup paperSize="9" orientation="portrait" horizontalDpi="300" verticalDpi="300"/>
  <headerFooter>
    <oddHeader>&amp;C&amp;"Arial,Normal"&amp;10&amp;Kffffff&amp;A</oddHeader>
    <oddFooter>&amp;C&amp;"Arial,Normal"&amp;10&amp;KffffffPàgina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C3CD35-2BAF-42A8-8347-02B35D5785AB}">
  <dimension ref="B1:J18"/>
  <sheetViews>
    <sheetView workbookViewId="0">
      <selection activeCell="B12" sqref="B12"/>
    </sheetView>
  </sheetViews>
  <sheetFormatPr defaultColWidth="11.42578125" defaultRowHeight="15" x14ac:dyDescent="0.25"/>
  <cols>
    <col min="1" max="1" width="3.5703125" style="1" customWidth="1"/>
    <col min="2" max="2" width="15.28515625" style="1" customWidth="1"/>
    <col min="3" max="6" width="10.7109375" style="1" customWidth="1"/>
    <col min="7" max="7" width="16" style="1" customWidth="1"/>
    <col min="8" max="10" width="15" style="1" customWidth="1"/>
    <col min="11" max="16384" width="11.42578125" style="1"/>
  </cols>
  <sheetData>
    <row r="1" spans="2:10" ht="15.75" thickBot="1" x14ac:dyDescent="0.3"/>
    <row r="2" spans="2:10" ht="35.25" customHeight="1" thickBot="1" x14ac:dyDescent="0.3">
      <c r="B2" s="23" t="s">
        <v>121</v>
      </c>
      <c r="C2" s="24"/>
      <c r="D2" s="24"/>
      <c r="E2" s="24"/>
      <c r="F2" s="24"/>
      <c r="G2" s="24"/>
      <c r="H2" s="24"/>
      <c r="I2" s="24"/>
      <c r="J2" s="25"/>
    </row>
    <row r="3" spans="2:10" ht="15.75" thickBot="1" x14ac:dyDescent="0.3"/>
    <row r="4" spans="2:10" x14ac:dyDescent="0.25">
      <c r="B4" s="26" t="s">
        <v>76</v>
      </c>
      <c r="C4" s="27"/>
      <c r="D4" s="11">
        <v>0.6</v>
      </c>
    </row>
    <row r="5" spans="2:10" x14ac:dyDescent="0.25">
      <c r="B5" s="28" t="s">
        <v>77</v>
      </c>
      <c r="C5" s="29"/>
      <c r="D5" s="12">
        <v>0.21</v>
      </c>
    </row>
    <row r="6" spans="2:10" ht="15.75" thickBot="1" x14ac:dyDescent="0.3">
      <c r="B6" s="30" t="s">
        <v>78</v>
      </c>
      <c r="C6" s="31"/>
      <c r="D6" s="13">
        <v>0.05</v>
      </c>
    </row>
    <row r="7" spans="2:10" x14ac:dyDescent="0.25">
      <c r="B7" s="14"/>
      <c r="C7" s="14"/>
      <c r="D7" s="14"/>
      <c r="E7" s="14"/>
      <c r="F7" s="14"/>
      <c r="G7" s="14"/>
      <c r="H7" s="32" t="s">
        <v>79</v>
      </c>
      <c r="I7" s="32"/>
      <c r="J7" s="32"/>
    </row>
    <row r="8" spans="2:10" x14ac:dyDescent="0.25">
      <c r="B8" s="18" t="s">
        <v>80</v>
      </c>
      <c r="C8" s="19" t="s">
        <v>81</v>
      </c>
      <c r="D8" s="19" t="s">
        <v>82</v>
      </c>
      <c r="E8" s="19" t="s">
        <v>0</v>
      </c>
      <c r="F8" s="19" t="s">
        <v>83</v>
      </c>
      <c r="G8" s="19" t="s">
        <v>84</v>
      </c>
      <c r="H8" s="15" t="s">
        <v>85</v>
      </c>
      <c r="I8" s="15" t="s">
        <v>86</v>
      </c>
      <c r="J8" s="15" t="s">
        <v>87</v>
      </c>
    </row>
    <row r="9" spans="2:10" x14ac:dyDescent="0.25">
      <c r="B9" s="2" t="s">
        <v>88</v>
      </c>
      <c r="C9" s="4">
        <v>1.2</v>
      </c>
      <c r="D9" s="20"/>
      <c r="E9" s="20"/>
      <c r="F9" s="20"/>
      <c r="G9" s="20"/>
      <c r="H9" s="20"/>
      <c r="I9" s="20"/>
      <c r="J9" s="20"/>
    </row>
    <row r="10" spans="2:10" x14ac:dyDescent="0.25">
      <c r="B10" s="2" t="s">
        <v>89</v>
      </c>
      <c r="C10" s="4">
        <v>1.3</v>
      </c>
      <c r="D10" s="20"/>
      <c r="E10" s="20"/>
      <c r="F10" s="20"/>
      <c r="G10" s="20"/>
      <c r="H10" s="20"/>
      <c r="I10" s="20"/>
      <c r="J10" s="20"/>
    </row>
    <row r="11" spans="2:10" x14ac:dyDescent="0.25">
      <c r="B11" s="2" t="s">
        <v>90</v>
      </c>
      <c r="C11" s="4">
        <v>1.6</v>
      </c>
      <c r="D11" s="20"/>
      <c r="E11" s="20"/>
      <c r="F11" s="20"/>
      <c r="G11" s="20"/>
      <c r="H11" s="20"/>
      <c r="I11" s="20"/>
      <c r="J11" s="20"/>
    </row>
    <row r="12" spans="2:10" x14ac:dyDescent="0.25">
      <c r="B12" s="2" t="s">
        <v>91</v>
      </c>
      <c r="C12" s="4">
        <v>0.85</v>
      </c>
      <c r="D12" s="20"/>
      <c r="E12" s="20"/>
      <c r="F12" s="20"/>
      <c r="G12" s="20"/>
      <c r="H12" s="20"/>
      <c r="I12" s="20"/>
      <c r="J12" s="20"/>
    </row>
    <row r="13" spans="2:10" x14ac:dyDescent="0.25">
      <c r="B13" s="2" t="s">
        <v>92</v>
      </c>
      <c r="C13" s="4">
        <v>1</v>
      </c>
      <c r="D13" s="20"/>
      <c r="E13" s="20"/>
      <c r="F13" s="20"/>
      <c r="G13" s="20"/>
      <c r="H13" s="20"/>
      <c r="I13" s="20"/>
      <c r="J13" s="20"/>
    </row>
    <row r="14" spans="2:10" x14ac:dyDescent="0.25">
      <c r="B14" s="2" t="s">
        <v>93</v>
      </c>
      <c r="C14" s="4">
        <v>0.8</v>
      </c>
      <c r="D14" s="20"/>
      <c r="E14" s="20"/>
      <c r="F14" s="20"/>
      <c r="G14" s="20"/>
      <c r="H14" s="20"/>
      <c r="I14" s="20"/>
      <c r="J14" s="20"/>
    </row>
    <row r="15" spans="2:10" x14ac:dyDescent="0.25">
      <c r="B15" s="2" t="s">
        <v>94</v>
      </c>
      <c r="C15" s="4">
        <v>0.9</v>
      </c>
      <c r="D15" s="20"/>
      <c r="E15" s="20"/>
      <c r="F15" s="20"/>
      <c r="G15" s="20"/>
      <c r="H15" s="20"/>
      <c r="I15" s="20"/>
      <c r="J15" s="20"/>
    </row>
    <row r="16" spans="2:10" x14ac:dyDescent="0.25">
      <c r="B16" s="2" t="s">
        <v>95</v>
      </c>
      <c r="C16" s="4">
        <v>0.75</v>
      </c>
      <c r="D16" s="20"/>
      <c r="E16" s="20"/>
      <c r="F16" s="20"/>
      <c r="G16" s="20"/>
      <c r="H16" s="20"/>
      <c r="I16" s="20"/>
      <c r="J16" s="20"/>
    </row>
    <row r="17" spans="2:10" x14ac:dyDescent="0.25">
      <c r="B17" s="2" t="s">
        <v>96</v>
      </c>
      <c r="C17" s="4">
        <v>1.3</v>
      </c>
      <c r="D17" s="20"/>
      <c r="E17" s="20"/>
      <c r="F17" s="20"/>
      <c r="G17" s="20"/>
      <c r="H17" s="20"/>
      <c r="I17" s="20"/>
      <c r="J17" s="20"/>
    </row>
    <row r="18" spans="2:10" x14ac:dyDescent="0.25">
      <c r="B18" s="2" t="s">
        <v>97</v>
      </c>
      <c r="C18" s="4">
        <v>0.8</v>
      </c>
      <c r="D18" s="20"/>
      <c r="E18" s="20"/>
      <c r="F18" s="20"/>
      <c r="G18" s="20"/>
      <c r="H18" s="20"/>
      <c r="I18" s="20"/>
      <c r="J18" s="20"/>
    </row>
  </sheetData>
  <mergeCells count="5">
    <mergeCell ref="B2:J2"/>
    <mergeCell ref="B4:C4"/>
    <mergeCell ref="B5:C5"/>
    <mergeCell ref="B6:C6"/>
    <mergeCell ref="H7:J7"/>
  </mergeCells>
  <pageMargins left="0.75" right="0.75" top="1" bottom="1" header="0" footer="0"/>
  <pageSetup paperSize="9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675A77-42D3-4FD4-873B-BE24A848629E}">
  <dimension ref="B1:J18"/>
  <sheetViews>
    <sheetView workbookViewId="0"/>
  </sheetViews>
  <sheetFormatPr defaultColWidth="11.42578125" defaultRowHeight="15" x14ac:dyDescent="0.25"/>
  <cols>
    <col min="1" max="1" width="3.5703125" style="1" customWidth="1"/>
    <col min="2" max="2" width="15.28515625" style="1" customWidth="1"/>
    <col min="3" max="6" width="10.7109375" style="1" customWidth="1"/>
    <col min="7" max="7" width="16" style="1" customWidth="1"/>
    <col min="8" max="10" width="15" style="1" customWidth="1"/>
    <col min="11" max="16384" width="11.42578125" style="1"/>
  </cols>
  <sheetData>
    <row r="1" spans="2:10" ht="15.75" thickBot="1" x14ac:dyDescent="0.3"/>
    <row r="2" spans="2:10" ht="35.25" customHeight="1" thickBot="1" x14ac:dyDescent="0.3">
      <c r="B2" s="23" t="s">
        <v>121</v>
      </c>
      <c r="C2" s="24"/>
      <c r="D2" s="24"/>
      <c r="E2" s="24"/>
      <c r="F2" s="24"/>
      <c r="G2" s="24"/>
      <c r="H2" s="24"/>
      <c r="I2" s="24"/>
      <c r="J2" s="25"/>
    </row>
    <row r="3" spans="2:10" ht="15.75" thickBot="1" x14ac:dyDescent="0.3"/>
    <row r="4" spans="2:10" x14ac:dyDescent="0.25">
      <c r="B4" s="26" t="s">
        <v>76</v>
      </c>
      <c r="C4" s="27"/>
      <c r="D4" s="11">
        <v>0.6</v>
      </c>
    </row>
    <row r="5" spans="2:10" x14ac:dyDescent="0.25">
      <c r="B5" s="28" t="s">
        <v>77</v>
      </c>
      <c r="C5" s="29"/>
      <c r="D5" s="12">
        <v>0.21</v>
      </c>
    </row>
    <row r="6" spans="2:10" ht="15.75" thickBot="1" x14ac:dyDescent="0.3">
      <c r="B6" s="30" t="s">
        <v>78</v>
      </c>
      <c r="C6" s="31"/>
      <c r="D6" s="13">
        <v>0.05</v>
      </c>
    </row>
    <row r="7" spans="2:10" x14ac:dyDescent="0.25">
      <c r="B7" s="14"/>
      <c r="C7" s="14"/>
      <c r="D7" s="14"/>
      <c r="E7" s="14"/>
      <c r="F7" s="14"/>
      <c r="G7" s="14"/>
      <c r="H7" s="32" t="s">
        <v>79</v>
      </c>
      <c r="I7" s="32"/>
      <c r="J7" s="32"/>
    </row>
    <row r="8" spans="2:10" x14ac:dyDescent="0.25">
      <c r="B8" s="18" t="s">
        <v>80</v>
      </c>
      <c r="C8" s="19" t="s">
        <v>81</v>
      </c>
      <c r="D8" s="19" t="s">
        <v>82</v>
      </c>
      <c r="E8" s="19" t="s">
        <v>0</v>
      </c>
      <c r="F8" s="19" t="s">
        <v>83</v>
      </c>
      <c r="G8" s="19" t="s">
        <v>84</v>
      </c>
      <c r="H8" s="15" t="s">
        <v>85</v>
      </c>
      <c r="I8" s="15" t="s">
        <v>86</v>
      </c>
      <c r="J8" s="15" t="s">
        <v>87</v>
      </c>
    </row>
    <row r="9" spans="2:10" x14ac:dyDescent="0.25">
      <c r="B9" s="2" t="s">
        <v>88</v>
      </c>
      <c r="C9" s="21">
        <v>1.2</v>
      </c>
      <c r="D9" s="21">
        <f>C9*$D$4</f>
        <v>0.72</v>
      </c>
      <c r="E9" s="21">
        <f>SUM(C9:D9)</f>
        <v>1.92</v>
      </c>
      <c r="F9" s="21">
        <f>E9*$D$5</f>
        <v>0.40319999999999995</v>
      </c>
      <c r="G9" s="21">
        <f>SUM(E9:F9)</f>
        <v>2.3231999999999999</v>
      </c>
      <c r="H9" s="21">
        <f t="shared" ref="H9:H18" si="0">CEILING(G9,$D$6)</f>
        <v>2.35</v>
      </c>
      <c r="I9" s="21">
        <f>FLOOR(G9,$D$6)</f>
        <v>2.3000000000000003</v>
      </c>
      <c r="J9" s="21">
        <f t="shared" ref="J9:J18" si="1">MROUND(G9,$D$6)</f>
        <v>2.3000000000000003</v>
      </c>
    </row>
    <row r="10" spans="2:10" x14ac:dyDescent="0.25">
      <c r="B10" s="2" t="s">
        <v>89</v>
      </c>
      <c r="C10" s="21">
        <v>1.3</v>
      </c>
      <c r="D10" s="21">
        <f t="shared" ref="D10:D18" si="2">C10*$D$4</f>
        <v>0.78</v>
      </c>
      <c r="E10" s="21">
        <f t="shared" ref="E10:E18" si="3">SUM(C10:D10)</f>
        <v>2.08</v>
      </c>
      <c r="F10" s="21">
        <f t="shared" ref="F10:F18" si="4">E10*$D$5</f>
        <v>0.43680000000000002</v>
      </c>
      <c r="G10" s="21">
        <f t="shared" ref="G10:G18" si="5">SUM(E10:F10)</f>
        <v>2.5167999999999999</v>
      </c>
      <c r="H10" s="21">
        <f t="shared" si="0"/>
        <v>2.5500000000000003</v>
      </c>
      <c r="I10" s="21">
        <f t="shared" ref="I10:I18" si="6">FLOOR(G10,$D$6)</f>
        <v>2.5</v>
      </c>
      <c r="J10" s="21">
        <f t="shared" si="1"/>
        <v>2.5</v>
      </c>
    </row>
    <row r="11" spans="2:10" x14ac:dyDescent="0.25">
      <c r="B11" s="2" t="s">
        <v>90</v>
      </c>
      <c r="C11" s="21">
        <v>1.6</v>
      </c>
      <c r="D11" s="21">
        <f t="shared" si="2"/>
        <v>0.96</v>
      </c>
      <c r="E11" s="21">
        <f t="shared" si="3"/>
        <v>2.56</v>
      </c>
      <c r="F11" s="21">
        <f t="shared" si="4"/>
        <v>0.53759999999999997</v>
      </c>
      <c r="G11" s="21">
        <f t="shared" si="5"/>
        <v>3.0975999999999999</v>
      </c>
      <c r="H11" s="21">
        <f t="shared" si="0"/>
        <v>3.1</v>
      </c>
      <c r="I11" s="21">
        <f t="shared" si="6"/>
        <v>3.0500000000000003</v>
      </c>
      <c r="J11" s="21">
        <f t="shared" si="1"/>
        <v>3.1</v>
      </c>
    </row>
    <row r="12" spans="2:10" x14ac:dyDescent="0.25">
      <c r="B12" s="2" t="s">
        <v>91</v>
      </c>
      <c r="C12" s="21">
        <v>0.85</v>
      </c>
      <c r="D12" s="21">
        <f t="shared" si="2"/>
        <v>0.51</v>
      </c>
      <c r="E12" s="21">
        <f t="shared" si="3"/>
        <v>1.3599999999999999</v>
      </c>
      <c r="F12" s="21">
        <f t="shared" si="4"/>
        <v>0.28559999999999997</v>
      </c>
      <c r="G12" s="21">
        <f t="shared" si="5"/>
        <v>1.6456</v>
      </c>
      <c r="H12" s="21">
        <f t="shared" si="0"/>
        <v>1.6500000000000001</v>
      </c>
      <c r="I12" s="21">
        <f t="shared" si="6"/>
        <v>1.6</v>
      </c>
      <c r="J12" s="21">
        <f t="shared" si="1"/>
        <v>1.6500000000000001</v>
      </c>
    </row>
    <row r="13" spans="2:10" x14ac:dyDescent="0.25">
      <c r="B13" s="2" t="s">
        <v>92</v>
      </c>
      <c r="C13" s="21">
        <v>1</v>
      </c>
      <c r="D13" s="21">
        <f t="shared" si="2"/>
        <v>0.6</v>
      </c>
      <c r="E13" s="21">
        <f t="shared" si="3"/>
        <v>1.6</v>
      </c>
      <c r="F13" s="21">
        <f t="shared" si="4"/>
        <v>0.33600000000000002</v>
      </c>
      <c r="G13" s="21">
        <f t="shared" si="5"/>
        <v>1.9360000000000002</v>
      </c>
      <c r="H13" s="21">
        <f t="shared" si="0"/>
        <v>1.9500000000000002</v>
      </c>
      <c r="I13" s="21">
        <f t="shared" si="6"/>
        <v>1.9000000000000001</v>
      </c>
      <c r="J13" s="21">
        <f t="shared" si="1"/>
        <v>1.9500000000000002</v>
      </c>
    </row>
    <row r="14" spans="2:10" x14ac:dyDescent="0.25">
      <c r="B14" s="2" t="s">
        <v>93</v>
      </c>
      <c r="C14" s="21">
        <v>0.8</v>
      </c>
      <c r="D14" s="21">
        <f t="shared" si="2"/>
        <v>0.48</v>
      </c>
      <c r="E14" s="21">
        <f t="shared" si="3"/>
        <v>1.28</v>
      </c>
      <c r="F14" s="21">
        <f t="shared" si="4"/>
        <v>0.26879999999999998</v>
      </c>
      <c r="G14" s="21">
        <f t="shared" si="5"/>
        <v>1.5488</v>
      </c>
      <c r="H14" s="21">
        <f t="shared" si="0"/>
        <v>1.55</v>
      </c>
      <c r="I14" s="21">
        <f t="shared" si="6"/>
        <v>1.5</v>
      </c>
      <c r="J14" s="21">
        <f t="shared" si="1"/>
        <v>1.55</v>
      </c>
    </row>
    <row r="15" spans="2:10" x14ac:dyDescent="0.25">
      <c r="B15" s="2" t="s">
        <v>94</v>
      </c>
      <c r="C15" s="21">
        <v>0.9</v>
      </c>
      <c r="D15" s="21">
        <f t="shared" si="2"/>
        <v>0.54</v>
      </c>
      <c r="E15" s="21">
        <f t="shared" si="3"/>
        <v>1.44</v>
      </c>
      <c r="F15" s="21">
        <f t="shared" si="4"/>
        <v>0.3024</v>
      </c>
      <c r="G15" s="21">
        <f t="shared" si="5"/>
        <v>1.7423999999999999</v>
      </c>
      <c r="H15" s="21">
        <f t="shared" si="0"/>
        <v>1.75</v>
      </c>
      <c r="I15" s="21">
        <f t="shared" si="6"/>
        <v>1.7000000000000002</v>
      </c>
      <c r="J15" s="21">
        <f t="shared" si="1"/>
        <v>1.75</v>
      </c>
    </row>
    <row r="16" spans="2:10" x14ac:dyDescent="0.25">
      <c r="B16" s="2" t="s">
        <v>95</v>
      </c>
      <c r="C16" s="21">
        <v>0.75</v>
      </c>
      <c r="D16" s="21">
        <f t="shared" si="2"/>
        <v>0.44999999999999996</v>
      </c>
      <c r="E16" s="21">
        <f t="shared" si="3"/>
        <v>1.2</v>
      </c>
      <c r="F16" s="21">
        <f t="shared" si="4"/>
        <v>0.252</v>
      </c>
      <c r="G16" s="21">
        <f t="shared" si="5"/>
        <v>1.452</v>
      </c>
      <c r="H16" s="21">
        <f t="shared" si="0"/>
        <v>1.5</v>
      </c>
      <c r="I16" s="21">
        <f t="shared" si="6"/>
        <v>1.4500000000000002</v>
      </c>
      <c r="J16" s="21">
        <f t="shared" si="1"/>
        <v>1.4500000000000002</v>
      </c>
    </row>
    <row r="17" spans="2:10" x14ac:dyDescent="0.25">
      <c r="B17" s="2" t="s">
        <v>96</v>
      </c>
      <c r="C17" s="21">
        <v>1.3</v>
      </c>
      <c r="D17" s="21">
        <f t="shared" si="2"/>
        <v>0.78</v>
      </c>
      <c r="E17" s="21">
        <f t="shared" si="3"/>
        <v>2.08</v>
      </c>
      <c r="F17" s="21">
        <f t="shared" si="4"/>
        <v>0.43680000000000002</v>
      </c>
      <c r="G17" s="21">
        <f t="shared" si="5"/>
        <v>2.5167999999999999</v>
      </c>
      <c r="H17" s="21">
        <f t="shared" si="0"/>
        <v>2.5500000000000003</v>
      </c>
      <c r="I17" s="21">
        <f t="shared" si="6"/>
        <v>2.5</v>
      </c>
      <c r="J17" s="21">
        <f t="shared" si="1"/>
        <v>2.5</v>
      </c>
    </row>
    <row r="18" spans="2:10" x14ac:dyDescent="0.25">
      <c r="B18" s="2" t="s">
        <v>97</v>
      </c>
      <c r="C18" s="21">
        <v>0.8</v>
      </c>
      <c r="D18" s="21">
        <f t="shared" si="2"/>
        <v>0.48</v>
      </c>
      <c r="E18" s="21">
        <f t="shared" si="3"/>
        <v>1.28</v>
      </c>
      <c r="F18" s="21">
        <f t="shared" si="4"/>
        <v>0.26879999999999998</v>
      </c>
      <c r="G18" s="21">
        <f t="shared" si="5"/>
        <v>1.5488</v>
      </c>
      <c r="H18" s="21">
        <f t="shared" si="0"/>
        <v>1.55</v>
      </c>
      <c r="I18" s="21">
        <f t="shared" si="6"/>
        <v>1.5</v>
      </c>
      <c r="J18" s="21">
        <f t="shared" si="1"/>
        <v>1.55</v>
      </c>
    </row>
  </sheetData>
  <sheetProtection sheet="1" objects="1" scenarios="1" selectLockedCells="1" selectUnlockedCells="1"/>
  <mergeCells count="5">
    <mergeCell ref="B2:J2"/>
    <mergeCell ref="B4:C4"/>
    <mergeCell ref="B5:C5"/>
    <mergeCell ref="B6:C6"/>
    <mergeCell ref="H7:J7"/>
  </mergeCells>
  <pageMargins left="0.75" right="0.75" top="1" bottom="1" header="0" footer="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D018D-978E-45CC-9A30-30ABEBA07DDD}">
  <dimension ref="B2:K21"/>
  <sheetViews>
    <sheetView workbookViewId="0">
      <selection activeCell="J3" sqref="J3"/>
    </sheetView>
  </sheetViews>
  <sheetFormatPr defaultColWidth="11.42578125" defaultRowHeight="15" x14ac:dyDescent="0.25"/>
  <cols>
    <col min="1" max="1" width="3.5703125" style="1" customWidth="1"/>
    <col min="2" max="16384" width="11.42578125" style="1"/>
  </cols>
  <sheetData>
    <row r="2" spans="2:11" ht="30" customHeight="1" x14ac:dyDescent="0.25">
      <c r="B2" s="16" t="s">
        <v>98</v>
      </c>
      <c r="C2" s="16" t="s">
        <v>99</v>
      </c>
      <c r="D2" s="16" t="s">
        <v>80</v>
      </c>
      <c r="E2" s="16" t="s">
        <v>100</v>
      </c>
      <c r="F2" s="16" t="s">
        <v>101</v>
      </c>
      <c r="G2" s="16" t="s">
        <v>0</v>
      </c>
      <c r="I2" s="16" t="s">
        <v>98</v>
      </c>
      <c r="J2" s="17" t="s">
        <v>102</v>
      </c>
      <c r="K2" s="16" t="s">
        <v>0</v>
      </c>
    </row>
    <row r="3" spans="2:11" x14ac:dyDescent="0.25">
      <c r="B3" s="2" t="s">
        <v>103</v>
      </c>
      <c r="C3" s="2" t="s">
        <v>104</v>
      </c>
      <c r="D3" s="2" t="s">
        <v>105</v>
      </c>
      <c r="E3" s="4">
        <v>4.5</v>
      </c>
      <c r="F3" s="2">
        <v>363</v>
      </c>
      <c r="G3" s="4">
        <v>1633.5</v>
      </c>
      <c r="I3" s="2" t="s">
        <v>103</v>
      </c>
      <c r="J3" s="20"/>
      <c r="K3" s="20"/>
    </row>
    <row r="4" spans="2:11" x14ac:dyDescent="0.25">
      <c r="B4" s="2" t="s">
        <v>106</v>
      </c>
      <c r="C4" s="2" t="s">
        <v>107</v>
      </c>
      <c r="D4" s="2" t="s">
        <v>105</v>
      </c>
      <c r="E4" s="4">
        <v>4.5</v>
      </c>
      <c r="F4" s="2">
        <v>300</v>
      </c>
      <c r="G4" s="4">
        <v>1350</v>
      </c>
      <c r="I4" s="2" t="s">
        <v>108</v>
      </c>
      <c r="J4" s="20"/>
      <c r="K4" s="20"/>
    </row>
    <row r="5" spans="2:11" x14ac:dyDescent="0.25">
      <c r="B5" s="2" t="s">
        <v>109</v>
      </c>
      <c r="C5" s="2" t="s">
        <v>104</v>
      </c>
      <c r="D5" s="2" t="s">
        <v>110</v>
      </c>
      <c r="E5" s="4">
        <v>4.5</v>
      </c>
      <c r="F5" s="2">
        <v>250</v>
      </c>
      <c r="G5" s="4">
        <v>1125</v>
      </c>
      <c r="I5" s="2" t="s">
        <v>106</v>
      </c>
      <c r="J5" s="20"/>
      <c r="K5" s="20"/>
    </row>
    <row r="6" spans="2:11" x14ac:dyDescent="0.25">
      <c r="B6" s="2" t="s">
        <v>111</v>
      </c>
      <c r="C6" s="2" t="s">
        <v>112</v>
      </c>
      <c r="D6" s="2" t="s">
        <v>113</v>
      </c>
      <c r="E6" s="4">
        <v>4.5</v>
      </c>
      <c r="F6" s="2">
        <v>175</v>
      </c>
      <c r="G6" s="4">
        <v>787.5</v>
      </c>
      <c r="I6" s="2" t="s">
        <v>114</v>
      </c>
      <c r="J6" s="20"/>
      <c r="K6" s="20"/>
    </row>
    <row r="7" spans="2:11" x14ac:dyDescent="0.25">
      <c r="B7" s="2" t="s">
        <v>111</v>
      </c>
      <c r="C7" s="2" t="s">
        <v>112</v>
      </c>
      <c r="D7" s="2" t="s">
        <v>115</v>
      </c>
      <c r="E7" s="4">
        <v>5</v>
      </c>
      <c r="F7" s="2">
        <v>275</v>
      </c>
      <c r="G7" s="4">
        <v>1375</v>
      </c>
      <c r="I7" s="2" t="s">
        <v>109</v>
      </c>
      <c r="J7" s="20"/>
      <c r="K7" s="20"/>
    </row>
    <row r="8" spans="2:11" x14ac:dyDescent="0.25">
      <c r="B8" s="2" t="s">
        <v>116</v>
      </c>
      <c r="C8" s="2" t="s">
        <v>112</v>
      </c>
      <c r="D8" s="2" t="s">
        <v>105</v>
      </c>
      <c r="E8" s="4">
        <v>5</v>
      </c>
      <c r="F8" s="2">
        <v>238</v>
      </c>
      <c r="G8" s="4">
        <v>1190</v>
      </c>
      <c r="I8" s="2" t="s">
        <v>117</v>
      </c>
      <c r="J8" s="20"/>
      <c r="K8" s="20"/>
    </row>
    <row r="9" spans="2:11" x14ac:dyDescent="0.25">
      <c r="B9" s="2" t="s">
        <v>108</v>
      </c>
      <c r="C9" s="2" t="s">
        <v>112</v>
      </c>
      <c r="D9" s="2" t="s">
        <v>110</v>
      </c>
      <c r="E9" s="4">
        <v>5</v>
      </c>
      <c r="F9" s="2">
        <v>350</v>
      </c>
      <c r="G9" s="4">
        <v>1750</v>
      </c>
      <c r="I9" s="2" t="s">
        <v>116</v>
      </c>
      <c r="J9" s="20"/>
      <c r="K9" s="20"/>
    </row>
    <row r="10" spans="2:11" x14ac:dyDescent="0.25">
      <c r="B10" s="2" t="s">
        <v>118</v>
      </c>
      <c r="C10" s="2" t="s">
        <v>104</v>
      </c>
      <c r="D10" s="2" t="s">
        <v>110</v>
      </c>
      <c r="E10" s="4">
        <v>5</v>
      </c>
      <c r="F10" s="2">
        <v>288</v>
      </c>
      <c r="G10" s="4">
        <v>1440</v>
      </c>
      <c r="I10" s="2" t="s">
        <v>111</v>
      </c>
      <c r="J10" s="20"/>
      <c r="K10" s="20"/>
    </row>
    <row r="11" spans="2:11" x14ac:dyDescent="0.25">
      <c r="B11" s="2" t="s">
        <v>111</v>
      </c>
      <c r="C11" s="2" t="s">
        <v>107</v>
      </c>
      <c r="D11" s="2" t="s">
        <v>110</v>
      </c>
      <c r="E11" s="4">
        <v>5</v>
      </c>
      <c r="F11" s="2">
        <v>200</v>
      </c>
      <c r="G11" s="4">
        <v>1000</v>
      </c>
      <c r="I11" s="2" t="s">
        <v>118</v>
      </c>
      <c r="J11" s="20"/>
      <c r="K11" s="20"/>
    </row>
    <row r="12" spans="2:11" x14ac:dyDescent="0.25">
      <c r="B12" s="2" t="s">
        <v>119</v>
      </c>
      <c r="C12" s="2" t="s">
        <v>107</v>
      </c>
      <c r="D12" s="2" t="s">
        <v>110</v>
      </c>
      <c r="E12" s="4">
        <v>5</v>
      </c>
      <c r="F12" s="2">
        <v>225</v>
      </c>
      <c r="G12" s="4">
        <v>1125</v>
      </c>
      <c r="I12" s="2" t="s">
        <v>119</v>
      </c>
      <c r="J12" s="20"/>
      <c r="K12" s="20"/>
    </row>
    <row r="13" spans="2:11" x14ac:dyDescent="0.25">
      <c r="B13" s="2" t="s">
        <v>117</v>
      </c>
      <c r="C13" s="2" t="s">
        <v>112</v>
      </c>
      <c r="D13" s="2" t="s">
        <v>113</v>
      </c>
      <c r="E13" s="4">
        <v>5</v>
      </c>
      <c r="F13" s="2">
        <v>388</v>
      </c>
      <c r="G13" s="4">
        <v>1940</v>
      </c>
    </row>
    <row r="14" spans="2:11" x14ac:dyDescent="0.25">
      <c r="B14" s="2" t="s">
        <v>108</v>
      </c>
      <c r="C14" s="2" t="s">
        <v>104</v>
      </c>
      <c r="D14" s="2" t="s">
        <v>113</v>
      </c>
      <c r="E14" s="4">
        <v>5</v>
      </c>
      <c r="F14" s="2">
        <v>325</v>
      </c>
      <c r="G14" s="4">
        <v>1625</v>
      </c>
    </row>
    <row r="15" spans="2:11" x14ac:dyDescent="0.25">
      <c r="B15" s="2" t="s">
        <v>114</v>
      </c>
      <c r="C15" s="2" t="s">
        <v>104</v>
      </c>
      <c r="D15" s="2" t="s">
        <v>115</v>
      </c>
      <c r="E15" s="4">
        <v>7.5</v>
      </c>
      <c r="F15" s="2">
        <v>225</v>
      </c>
      <c r="G15" s="4">
        <v>1687.5</v>
      </c>
    </row>
    <row r="16" spans="2:11" x14ac:dyDescent="0.25">
      <c r="B16" s="2" t="s">
        <v>108</v>
      </c>
      <c r="C16" s="2" t="s">
        <v>104</v>
      </c>
      <c r="D16" s="2" t="s">
        <v>115</v>
      </c>
      <c r="E16" s="4">
        <v>7.5</v>
      </c>
      <c r="F16" s="2">
        <v>300</v>
      </c>
      <c r="G16" s="4">
        <v>2250</v>
      </c>
    </row>
    <row r="17" spans="2:7" x14ac:dyDescent="0.25">
      <c r="B17" s="2" t="s">
        <v>117</v>
      </c>
      <c r="C17" s="2" t="s">
        <v>107</v>
      </c>
      <c r="D17" s="2" t="s">
        <v>115</v>
      </c>
      <c r="E17" s="4">
        <v>7.5</v>
      </c>
      <c r="F17" s="2">
        <v>338</v>
      </c>
      <c r="G17" s="4">
        <v>2535</v>
      </c>
    </row>
    <row r="18" spans="2:7" x14ac:dyDescent="0.25">
      <c r="B18" s="2" t="s">
        <v>117</v>
      </c>
      <c r="C18" s="2" t="s">
        <v>120</v>
      </c>
      <c r="D18" s="2" t="s">
        <v>115</v>
      </c>
      <c r="E18" s="4">
        <v>7.5</v>
      </c>
      <c r="F18" s="2">
        <v>400</v>
      </c>
      <c r="G18" s="4">
        <v>3000</v>
      </c>
    </row>
    <row r="19" spans="2:7" x14ac:dyDescent="0.25">
      <c r="B19" s="2" t="s">
        <v>103</v>
      </c>
      <c r="C19" s="2" t="s">
        <v>112</v>
      </c>
      <c r="D19" s="2" t="s">
        <v>110</v>
      </c>
      <c r="E19" s="4">
        <v>7.5</v>
      </c>
      <c r="F19" s="2">
        <v>313</v>
      </c>
      <c r="G19" s="4">
        <v>2347.5</v>
      </c>
    </row>
    <row r="20" spans="2:7" x14ac:dyDescent="0.25">
      <c r="B20" s="2" t="s">
        <v>103</v>
      </c>
      <c r="C20" s="2" t="s">
        <v>107</v>
      </c>
      <c r="D20" s="2" t="s">
        <v>110</v>
      </c>
      <c r="E20" s="4">
        <v>7.5</v>
      </c>
      <c r="F20" s="2">
        <v>375</v>
      </c>
      <c r="G20" s="4">
        <v>2812.5</v>
      </c>
    </row>
    <row r="21" spans="2:7" x14ac:dyDescent="0.25">
      <c r="B21" s="2" t="s">
        <v>118</v>
      </c>
      <c r="C21" s="2" t="s">
        <v>107</v>
      </c>
      <c r="D21" s="2" t="s">
        <v>113</v>
      </c>
      <c r="E21" s="4">
        <v>7.5</v>
      </c>
      <c r="F21" s="2">
        <v>263</v>
      </c>
      <c r="G21" s="4">
        <v>1972.5</v>
      </c>
    </row>
  </sheetData>
  <pageMargins left="0.75" right="0.75" top="1" bottom="1" header="0" footer="0"/>
  <pageSetup paperSize="9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1D3185-DC87-4577-9D04-38E0F90E377B}">
  <dimension ref="B2:K21"/>
  <sheetViews>
    <sheetView workbookViewId="0">
      <selection activeCell="J3" sqref="J3"/>
    </sheetView>
  </sheetViews>
  <sheetFormatPr defaultColWidth="11.42578125" defaultRowHeight="15" x14ac:dyDescent="0.25"/>
  <cols>
    <col min="1" max="1" width="3.5703125" style="1" customWidth="1"/>
    <col min="2" max="16384" width="11.42578125" style="1"/>
  </cols>
  <sheetData>
    <row r="2" spans="2:11" ht="30" customHeight="1" x14ac:dyDescent="0.25">
      <c r="B2" s="16" t="s">
        <v>98</v>
      </c>
      <c r="C2" s="16" t="s">
        <v>99</v>
      </c>
      <c r="D2" s="16" t="s">
        <v>80</v>
      </c>
      <c r="E2" s="16" t="s">
        <v>100</v>
      </c>
      <c r="F2" s="16" t="s">
        <v>101</v>
      </c>
      <c r="G2" s="16" t="s">
        <v>0</v>
      </c>
      <c r="I2" s="16" t="s">
        <v>98</v>
      </c>
      <c r="J2" s="17" t="s">
        <v>102</v>
      </c>
      <c r="K2" s="16" t="s">
        <v>0</v>
      </c>
    </row>
    <row r="3" spans="2:11" x14ac:dyDescent="0.25">
      <c r="B3" s="2" t="s">
        <v>103</v>
      </c>
      <c r="C3" s="2" t="s">
        <v>104</v>
      </c>
      <c r="D3" s="2" t="s">
        <v>105</v>
      </c>
      <c r="E3" s="4">
        <v>4.5</v>
      </c>
      <c r="F3" s="2">
        <v>363</v>
      </c>
      <c r="G3" s="4">
        <v>1633.5</v>
      </c>
      <c r="I3" s="2" t="s">
        <v>103</v>
      </c>
      <c r="J3" s="20">
        <f>COUNTIF($B$3:$B$21,I3)</f>
        <v>3</v>
      </c>
      <c r="K3" s="21">
        <f>SUMIF($B$3:$B$21,I3,$G$3:$G$21)</f>
        <v>6793.5</v>
      </c>
    </row>
    <row r="4" spans="2:11" x14ac:dyDescent="0.25">
      <c r="B4" s="2" t="s">
        <v>106</v>
      </c>
      <c r="C4" s="2" t="s">
        <v>107</v>
      </c>
      <c r="D4" s="2" t="s">
        <v>105</v>
      </c>
      <c r="E4" s="4">
        <v>4.5</v>
      </c>
      <c r="F4" s="2">
        <v>300</v>
      </c>
      <c r="G4" s="4">
        <v>1350</v>
      </c>
      <c r="I4" s="2" t="s">
        <v>108</v>
      </c>
      <c r="J4" s="20">
        <f t="shared" ref="J4:J12" si="0">COUNTIF($B$3:$B$21,I4)</f>
        <v>3</v>
      </c>
      <c r="K4" s="21">
        <f t="shared" ref="K4:K12" si="1">SUMIF($B$3:$B$21,I4,$G$3:$G$21)</f>
        <v>5625</v>
      </c>
    </row>
    <row r="5" spans="2:11" x14ac:dyDescent="0.25">
      <c r="B5" s="2" t="s">
        <v>109</v>
      </c>
      <c r="C5" s="2" t="s">
        <v>104</v>
      </c>
      <c r="D5" s="2" t="s">
        <v>110</v>
      </c>
      <c r="E5" s="4">
        <v>4.5</v>
      </c>
      <c r="F5" s="2">
        <v>250</v>
      </c>
      <c r="G5" s="4">
        <v>1125</v>
      </c>
      <c r="I5" s="2" t="s">
        <v>106</v>
      </c>
      <c r="J5" s="20">
        <f t="shared" si="0"/>
        <v>1</v>
      </c>
      <c r="K5" s="21">
        <f t="shared" si="1"/>
        <v>1350</v>
      </c>
    </row>
    <row r="6" spans="2:11" x14ac:dyDescent="0.25">
      <c r="B6" s="2" t="s">
        <v>111</v>
      </c>
      <c r="C6" s="2" t="s">
        <v>112</v>
      </c>
      <c r="D6" s="2" t="s">
        <v>113</v>
      </c>
      <c r="E6" s="4">
        <v>4.5</v>
      </c>
      <c r="F6" s="2">
        <v>175</v>
      </c>
      <c r="G6" s="4">
        <v>787.5</v>
      </c>
      <c r="I6" s="2" t="s">
        <v>114</v>
      </c>
      <c r="J6" s="20">
        <f t="shared" si="0"/>
        <v>1</v>
      </c>
      <c r="K6" s="21">
        <f t="shared" si="1"/>
        <v>1687.5</v>
      </c>
    </row>
    <row r="7" spans="2:11" x14ac:dyDescent="0.25">
      <c r="B7" s="2" t="s">
        <v>111</v>
      </c>
      <c r="C7" s="2" t="s">
        <v>112</v>
      </c>
      <c r="D7" s="2" t="s">
        <v>115</v>
      </c>
      <c r="E7" s="4">
        <v>5</v>
      </c>
      <c r="F7" s="2">
        <v>275</v>
      </c>
      <c r="G7" s="4">
        <v>1375</v>
      </c>
      <c r="I7" s="2" t="s">
        <v>109</v>
      </c>
      <c r="J7" s="20">
        <f t="shared" si="0"/>
        <v>1</v>
      </c>
      <c r="K7" s="21">
        <f t="shared" si="1"/>
        <v>1125</v>
      </c>
    </row>
    <row r="8" spans="2:11" x14ac:dyDescent="0.25">
      <c r="B8" s="2" t="s">
        <v>116</v>
      </c>
      <c r="C8" s="2" t="s">
        <v>112</v>
      </c>
      <c r="D8" s="2" t="s">
        <v>105</v>
      </c>
      <c r="E8" s="4">
        <v>5</v>
      </c>
      <c r="F8" s="2">
        <v>238</v>
      </c>
      <c r="G8" s="4">
        <v>1190</v>
      </c>
      <c r="I8" s="2" t="s">
        <v>117</v>
      </c>
      <c r="J8" s="20">
        <f t="shared" si="0"/>
        <v>3</v>
      </c>
      <c r="K8" s="21">
        <f t="shared" si="1"/>
        <v>7475</v>
      </c>
    </row>
    <row r="9" spans="2:11" x14ac:dyDescent="0.25">
      <c r="B9" s="2" t="s">
        <v>108</v>
      </c>
      <c r="C9" s="2" t="s">
        <v>112</v>
      </c>
      <c r="D9" s="2" t="s">
        <v>110</v>
      </c>
      <c r="E9" s="4">
        <v>5</v>
      </c>
      <c r="F9" s="2">
        <v>350</v>
      </c>
      <c r="G9" s="4">
        <v>1750</v>
      </c>
      <c r="I9" s="2" t="s">
        <v>116</v>
      </c>
      <c r="J9" s="20">
        <f t="shared" si="0"/>
        <v>1</v>
      </c>
      <c r="K9" s="21">
        <f t="shared" si="1"/>
        <v>1190</v>
      </c>
    </row>
    <row r="10" spans="2:11" x14ac:dyDescent="0.25">
      <c r="B10" s="2" t="s">
        <v>118</v>
      </c>
      <c r="C10" s="2" t="s">
        <v>104</v>
      </c>
      <c r="D10" s="2" t="s">
        <v>110</v>
      </c>
      <c r="E10" s="4">
        <v>5</v>
      </c>
      <c r="F10" s="2">
        <v>288</v>
      </c>
      <c r="G10" s="4">
        <v>1440</v>
      </c>
      <c r="I10" s="2" t="s">
        <v>111</v>
      </c>
      <c r="J10" s="20">
        <f t="shared" si="0"/>
        <v>3</v>
      </c>
      <c r="K10" s="21">
        <f t="shared" si="1"/>
        <v>3162.5</v>
      </c>
    </row>
    <row r="11" spans="2:11" x14ac:dyDescent="0.25">
      <c r="B11" s="2" t="s">
        <v>111</v>
      </c>
      <c r="C11" s="2" t="s">
        <v>107</v>
      </c>
      <c r="D11" s="2" t="s">
        <v>110</v>
      </c>
      <c r="E11" s="4">
        <v>5</v>
      </c>
      <c r="F11" s="2">
        <v>200</v>
      </c>
      <c r="G11" s="4">
        <v>1000</v>
      </c>
      <c r="I11" s="2" t="s">
        <v>118</v>
      </c>
      <c r="J11" s="20">
        <f t="shared" si="0"/>
        <v>2</v>
      </c>
      <c r="K11" s="21">
        <f t="shared" si="1"/>
        <v>3412.5</v>
      </c>
    </row>
    <row r="12" spans="2:11" x14ac:dyDescent="0.25">
      <c r="B12" s="2" t="s">
        <v>119</v>
      </c>
      <c r="C12" s="2" t="s">
        <v>107</v>
      </c>
      <c r="D12" s="2" t="s">
        <v>110</v>
      </c>
      <c r="E12" s="4">
        <v>5</v>
      </c>
      <c r="F12" s="2">
        <v>225</v>
      </c>
      <c r="G12" s="4">
        <v>1125</v>
      </c>
      <c r="I12" s="2" t="s">
        <v>119</v>
      </c>
      <c r="J12" s="20">
        <f t="shared" si="0"/>
        <v>1</v>
      </c>
      <c r="K12" s="21">
        <f t="shared" si="1"/>
        <v>1125</v>
      </c>
    </row>
    <row r="13" spans="2:11" x14ac:dyDescent="0.25">
      <c r="B13" s="2" t="s">
        <v>117</v>
      </c>
      <c r="C13" s="2" t="s">
        <v>112</v>
      </c>
      <c r="D13" s="2" t="s">
        <v>113</v>
      </c>
      <c r="E13" s="4">
        <v>5</v>
      </c>
      <c r="F13" s="2">
        <v>388</v>
      </c>
      <c r="G13" s="4">
        <v>1940</v>
      </c>
    </row>
    <row r="14" spans="2:11" x14ac:dyDescent="0.25">
      <c r="B14" s="2" t="s">
        <v>108</v>
      </c>
      <c r="C14" s="2" t="s">
        <v>104</v>
      </c>
      <c r="D14" s="2" t="s">
        <v>113</v>
      </c>
      <c r="E14" s="4">
        <v>5</v>
      </c>
      <c r="F14" s="2">
        <v>325</v>
      </c>
      <c r="G14" s="4">
        <v>1625</v>
      </c>
    </row>
    <row r="15" spans="2:11" x14ac:dyDescent="0.25">
      <c r="B15" s="2" t="s">
        <v>114</v>
      </c>
      <c r="C15" s="2" t="s">
        <v>104</v>
      </c>
      <c r="D15" s="2" t="s">
        <v>115</v>
      </c>
      <c r="E15" s="4">
        <v>7.5</v>
      </c>
      <c r="F15" s="2">
        <v>225</v>
      </c>
      <c r="G15" s="4">
        <v>1687.5</v>
      </c>
    </row>
    <row r="16" spans="2:11" x14ac:dyDescent="0.25">
      <c r="B16" s="2" t="s">
        <v>108</v>
      </c>
      <c r="C16" s="2" t="s">
        <v>104</v>
      </c>
      <c r="D16" s="2" t="s">
        <v>115</v>
      </c>
      <c r="E16" s="4">
        <v>7.5</v>
      </c>
      <c r="F16" s="2">
        <v>300</v>
      </c>
      <c r="G16" s="4">
        <v>2250</v>
      </c>
    </row>
    <row r="17" spans="2:7" x14ac:dyDescent="0.25">
      <c r="B17" s="2" t="s">
        <v>117</v>
      </c>
      <c r="C17" s="2" t="s">
        <v>107</v>
      </c>
      <c r="D17" s="2" t="s">
        <v>115</v>
      </c>
      <c r="E17" s="4">
        <v>7.5</v>
      </c>
      <c r="F17" s="2">
        <v>338</v>
      </c>
      <c r="G17" s="4">
        <v>2535</v>
      </c>
    </row>
    <row r="18" spans="2:7" x14ac:dyDescent="0.25">
      <c r="B18" s="2" t="s">
        <v>117</v>
      </c>
      <c r="C18" s="2" t="s">
        <v>120</v>
      </c>
      <c r="D18" s="2" t="s">
        <v>115</v>
      </c>
      <c r="E18" s="4">
        <v>7.5</v>
      </c>
      <c r="F18" s="2">
        <v>400</v>
      </c>
      <c r="G18" s="4">
        <v>3000</v>
      </c>
    </row>
    <row r="19" spans="2:7" x14ac:dyDescent="0.25">
      <c r="B19" s="2" t="s">
        <v>103</v>
      </c>
      <c r="C19" s="2" t="s">
        <v>112</v>
      </c>
      <c r="D19" s="2" t="s">
        <v>110</v>
      </c>
      <c r="E19" s="4">
        <v>7.5</v>
      </c>
      <c r="F19" s="2">
        <v>313</v>
      </c>
      <c r="G19" s="4">
        <v>2347.5</v>
      </c>
    </row>
    <row r="20" spans="2:7" x14ac:dyDescent="0.25">
      <c r="B20" s="2" t="s">
        <v>103</v>
      </c>
      <c r="C20" s="2" t="s">
        <v>107</v>
      </c>
      <c r="D20" s="2" t="s">
        <v>110</v>
      </c>
      <c r="E20" s="4">
        <v>7.5</v>
      </c>
      <c r="F20" s="2">
        <v>375</v>
      </c>
      <c r="G20" s="4">
        <v>2812.5</v>
      </c>
    </row>
    <row r="21" spans="2:7" x14ac:dyDescent="0.25">
      <c r="B21" s="2" t="s">
        <v>118</v>
      </c>
      <c r="C21" s="2" t="s">
        <v>107</v>
      </c>
      <c r="D21" s="2" t="s">
        <v>113</v>
      </c>
      <c r="E21" s="4">
        <v>7.5</v>
      </c>
      <c r="F21" s="2">
        <v>263</v>
      </c>
      <c r="G21" s="4">
        <v>1972.5</v>
      </c>
    </row>
  </sheetData>
  <sheetProtection sheet="1" objects="1" scenarios="1" selectLockedCells="1" selectUnlockedCells="1"/>
  <pageMargins left="0.75" right="0.75" top="1" bottom="1" header="0" footer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11</vt:i4>
      </vt:variant>
    </vt:vector>
  </HeadingPairs>
  <TitlesOfParts>
    <vt:vector size="11" baseType="lpstr">
      <vt:lpstr>LÒGIQUES</vt:lpstr>
      <vt:lpstr>TEXT</vt:lpstr>
      <vt:lpstr>ESTADÍSTIQUES</vt:lpstr>
      <vt:lpstr>MATEMÀTIQUES</vt:lpstr>
      <vt:lpstr>DATA I HORA</vt:lpstr>
      <vt:lpstr>llista de preus</vt:lpstr>
      <vt:lpstr>llista de preus (2)</vt:lpstr>
      <vt:lpstr>productes</vt:lpstr>
      <vt:lpstr>productes (2)</vt:lpstr>
      <vt:lpstr>ComptaSI SumaSI</vt:lpstr>
      <vt:lpstr>ComptaSI SumaSI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papa</dc:creator>
  <cp:lastModifiedBy>papa</cp:lastModifiedBy>
  <dcterms:created xsi:type="dcterms:W3CDTF">2022-10-14T16:00:37Z</dcterms:created>
  <dcterms:modified xsi:type="dcterms:W3CDTF">2022-11-25T10:43:37Z</dcterms:modified>
</cp:coreProperties>
</file>