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285" yWindow="345" windowWidth="9270" windowHeight="4665"/>
  </bookViews>
  <sheets>
    <sheet name="Associats, SA" sheetId="1" r:id="rId1"/>
    <sheet name=" Associats, SA (2)" sheetId="18" r:id="rId2"/>
    <sheet name="Moneda Estrangera" sheetId="2" r:id="rId3"/>
    <sheet name="Moneda Estrangera (2)" sheetId="19" r:id="rId4"/>
    <sheet name="La gota freda" sheetId="3" r:id="rId5"/>
    <sheet name="La gota freda (2)" sheetId="20" r:id="rId6"/>
    <sheet name="Descomptes" sheetId="4" r:id="rId7"/>
    <sheet name="Descomptes (2)" sheetId="21" r:id="rId8"/>
    <sheet name="Personal" sheetId="5" r:id="rId9"/>
    <sheet name="Sous" sheetId="6" r:id="rId10"/>
    <sheet name="Cereals" sheetId="7" r:id="rId11"/>
    <sheet name="Cereals (2)" sheetId="22" r:id="rId12"/>
    <sheet name="Xecs" sheetId="24" r:id="rId13"/>
    <sheet name="Xecs (2)" sheetId="23" r:id="rId14"/>
    <sheet name="Col·legi" sheetId="9" r:id="rId15"/>
    <sheet name="Col·legi (2)" sheetId="25" r:id="rId16"/>
    <sheet name="Línies de muntatge" sheetId="10" r:id="rId17"/>
    <sheet name="Línies de muntatge (2)" sheetId="26" r:id="rId18"/>
    <sheet name="Empleats" sheetId="13" r:id="rId19"/>
    <sheet name="Empleats (2)" sheetId="27" r:id="rId20"/>
    <sheet name="Notes" sheetId="15" r:id="rId21"/>
    <sheet name="Notes (2)" sheetId="14" r:id="rId22"/>
    <sheet name="Libre de caixa" sheetId="16" r:id="rId23"/>
    <sheet name="Sumar SI" sheetId="17" r:id="rId24"/>
    <sheet name="Sumar SI (2)" sheetId="28" r:id="rId25"/>
  </sheets>
  <definedNames>
    <definedName name="_xlnm._FilterDatabase" localSheetId="18" hidden="1">Empleats!$A$1:$I$20</definedName>
    <definedName name="_xlnm._FilterDatabase" localSheetId="19" hidden="1">'Empleats (2)'!$A$1:$I$20</definedName>
    <definedName name="_xlnm._FilterDatabase" localSheetId="9" hidden="1">Sous!$A$1:$F$47</definedName>
    <definedName name="_xlnm.Extract" localSheetId="18">Empleats!#REF!</definedName>
    <definedName name="_xlnm.Extract" localSheetId="19">'Empleats (2)'!#REF!</definedName>
    <definedName name="_xlnm.Print_Area" localSheetId="20">Notes!$B$1:$K$12</definedName>
    <definedName name="_xlnm.Print_Area" localSheetId="21">'Notes (2)'!$B$1:$K$12</definedName>
    <definedName name="cri" localSheetId="18">Empleats!#REF!</definedName>
    <definedName name="cri" localSheetId="19">'Empleats (2)'!#REF!</definedName>
    <definedName name="_xlnm.Criteria" localSheetId="18">Empleats!#REF!</definedName>
    <definedName name="_xlnm.Criteria" localSheetId="19">'Empleats (2)'!#REF!</definedName>
    <definedName name="criteris" localSheetId="18">Empleats!#REF!</definedName>
    <definedName name="criteris" localSheetId="19">'Empleats (2)'!#REF!</definedName>
    <definedName name="criteris" localSheetId="20">Notes!#REF!</definedName>
    <definedName name="criteris" localSheetId="21">'Notes (2)'!#REF!</definedName>
    <definedName name="criteris2" localSheetId="18">Empleats!#REF!</definedName>
    <definedName name="criteris2" localSheetId="19">'Empleats (2)'!#REF!</definedName>
    <definedName name="dades" localSheetId="18">Empleats!$A$1:$I$20</definedName>
    <definedName name="dades" localSheetId="19">'Empleats (2)'!$A$1:$I$20</definedName>
    <definedName name="dades" localSheetId="20">Notes!$B$2:$K$12</definedName>
    <definedName name="dades" localSheetId="21">'Notes (2)'!$B$2:$K$12</definedName>
    <definedName name="data">'Libre de caixa'!$A$12:$A$55</definedName>
    <definedName name="descripció">'Xecs (2)'!$D$6:$D$60</definedName>
    <definedName name="despeses">'Libre de caixa'!$E$12:$E$55</definedName>
    <definedName name="dipòsit">'Xecs (2)'!$E$6:$E$60</definedName>
    <definedName name="ingressos">'Libre de caixa'!$D$12:$D$55</definedName>
    <definedName name="salaris" localSheetId="18">Empleats!$A$1:$H$20</definedName>
    <definedName name="salaris" localSheetId="19">'Empleats (2)'!$A$1:$H$20</definedName>
    <definedName name="xec">'Xecs (2)'!$F$6:$F$60</definedName>
  </definedNames>
  <calcPr calcId="162913"/>
</workbook>
</file>

<file path=xl/calcChain.xml><?xml version="1.0" encoding="utf-8"?>
<calcChain xmlns="http://schemas.openxmlformats.org/spreadsheetml/2006/main">
  <c r="C9" i="18" l="1"/>
  <c r="D9" i="18"/>
  <c r="E9" i="18"/>
  <c r="C10" i="18"/>
  <c r="D10" i="18"/>
  <c r="E10" i="18"/>
  <c r="C11" i="18"/>
  <c r="D11" i="18"/>
  <c r="E11" i="18"/>
  <c r="C12" i="18"/>
  <c r="D12" i="18"/>
  <c r="E12" i="18"/>
  <c r="C13" i="18"/>
  <c r="D13" i="18"/>
  <c r="E13" i="18"/>
  <c r="C14" i="18"/>
  <c r="D14" i="18"/>
  <c r="E14" i="18"/>
  <c r="C15" i="18"/>
  <c r="D15" i="18"/>
  <c r="E15" i="18"/>
  <c r="C16" i="18"/>
  <c r="D16" i="18"/>
  <c r="E16" i="18"/>
  <c r="C17" i="18"/>
  <c r="D17" i="18"/>
  <c r="E17" i="18"/>
  <c r="C18" i="18"/>
  <c r="D18" i="18"/>
  <c r="E18" i="18"/>
  <c r="C19" i="18"/>
  <c r="D19" i="18"/>
  <c r="E19" i="18"/>
  <c r="C20" i="18"/>
  <c r="D20" i="18"/>
  <c r="E20" i="18"/>
  <c r="C21" i="18"/>
  <c r="D21" i="18"/>
  <c r="E21" i="18"/>
  <c r="C22" i="18"/>
  <c r="D22" i="18"/>
  <c r="E22" i="18"/>
  <c r="C23" i="18"/>
  <c r="D23" i="18"/>
  <c r="E23" i="18"/>
  <c r="C24" i="18"/>
  <c r="D24" i="18"/>
  <c r="E24" i="18"/>
  <c r="C25" i="18"/>
  <c r="D25" i="18"/>
  <c r="E25" i="18"/>
  <c r="C26" i="18"/>
  <c r="D26" i="18"/>
  <c r="E26" i="18"/>
  <c r="C27" i="18"/>
  <c r="D27" i="18"/>
  <c r="E27" i="18"/>
  <c r="C28" i="18"/>
  <c r="D28" i="18"/>
  <c r="E28" i="18"/>
  <c r="C29" i="18"/>
  <c r="D29" i="18"/>
  <c r="E29" i="18"/>
  <c r="C30" i="18"/>
  <c r="D30" i="18"/>
  <c r="E30" i="18"/>
  <c r="C31" i="18"/>
  <c r="D31" i="18"/>
  <c r="E31" i="18"/>
  <c r="C32" i="18"/>
  <c r="D32" i="18"/>
  <c r="E32" i="18"/>
  <c r="C33" i="18"/>
  <c r="D33" i="18"/>
  <c r="E33" i="18"/>
  <c r="C34" i="18"/>
  <c r="D34" i="18"/>
  <c r="E34" i="18"/>
  <c r="B13" i="7"/>
  <c r="C13" i="7"/>
  <c r="D13" i="7"/>
  <c r="E13" i="7"/>
  <c r="B13" i="22"/>
  <c r="C13" i="22"/>
  <c r="D13" i="22"/>
  <c r="E13" i="22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C37" i="25"/>
  <c r="D37" i="25"/>
  <c r="E37" i="25"/>
  <c r="F37" i="25"/>
  <c r="C38" i="25"/>
  <c r="D38" i="25"/>
  <c r="E38" i="25"/>
  <c r="F38" i="25"/>
  <c r="C39" i="25"/>
  <c r="D39" i="25"/>
  <c r="E39" i="25"/>
  <c r="F39" i="25"/>
  <c r="C40" i="25"/>
  <c r="D40" i="25"/>
  <c r="E40" i="25"/>
  <c r="F40" i="25"/>
  <c r="C6" i="21"/>
  <c r="D6" i="21"/>
  <c r="H6" i="21"/>
  <c r="I6" i="21"/>
  <c r="C7" i="21"/>
  <c r="D7" i="21"/>
  <c r="H7" i="21"/>
  <c r="I7" i="21"/>
  <c r="C8" i="21"/>
  <c r="D8" i="21"/>
  <c r="H8" i="21"/>
  <c r="I8" i="21"/>
  <c r="C9" i="21"/>
  <c r="D9" i="21"/>
  <c r="H9" i="21"/>
  <c r="I9" i="21"/>
  <c r="C10" i="21"/>
  <c r="D10" i="21"/>
  <c r="H10" i="21"/>
  <c r="I10" i="21"/>
  <c r="C11" i="21"/>
  <c r="D11" i="21"/>
  <c r="H11" i="21"/>
  <c r="I11" i="21"/>
  <c r="C12" i="21"/>
  <c r="D12" i="21"/>
  <c r="H12" i="21"/>
  <c r="I12" i="21"/>
  <c r="F2" i="27"/>
  <c r="I2" i="27"/>
  <c r="F3" i="27"/>
  <c r="I3" i="27"/>
  <c r="F4" i="27"/>
  <c r="I4" i="27"/>
  <c r="F5" i="27"/>
  <c r="I5" i="27"/>
  <c r="F6" i="27"/>
  <c r="I6" i="27"/>
  <c r="F7" i="27"/>
  <c r="I7" i="27"/>
  <c r="F8" i="27"/>
  <c r="I8" i="27"/>
  <c r="F9" i="27"/>
  <c r="I9" i="27"/>
  <c r="F10" i="27"/>
  <c r="I10" i="27"/>
  <c r="F11" i="27"/>
  <c r="I11" i="27"/>
  <c r="F12" i="27"/>
  <c r="I12" i="27"/>
  <c r="F13" i="27"/>
  <c r="I13" i="27"/>
  <c r="F14" i="27"/>
  <c r="I14" i="27"/>
  <c r="F15" i="27"/>
  <c r="I15" i="27"/>
  <c r="F16" i="27"/>
  <c r="I16" i="27"/>
  <c r="F17" i="27"/>
  <c r="I17" i="27"/>
  <c r="F18" i="27"/>
  <c r="I18" i="27"/>
  <c r="F19" i="27"/>
  <c r="I19" i="27"/>
  <c r="F20" i="27"/>
  <c r="I20" i="27"/>
  <c r="F8" i="20"/>
  <c r="G8" i="20"/>
  <c r="H8" i="20"/>
  <c r="F9" i="20"/>
  <c r="G9" i="20"/>
  <c r="H9" i="20"/>
  <c r="F10" i="20"/>
  <c r="G10" i="20"/>
  <c r="H10" i="20"/>
  <c r="F11" i="20"/>
  <c r="G11" i="20"/>
  <c r="H11" i="20"/>
  <c r="F12" i="20"/>
  <c r="G12" i="20"/>
  <c r="H12" i="20"/>
  <c r="F13" i="20"/>
  <c r="G13" i="20"/>
  <c r="H13" i="20"/>
  <c r="F14" i="20"/>
  <c r="G14" i="20"/>
  <c r="H14" i="20"/>
  <c r="F15" i="20"/>
  <c r="G15" i="20"/>
  <c r="H15" i="20"/>
  <c r="F16" i="20"/>
  <c r="G16" i="20"/>
  <c r="H16" i="20"/>
  <c r="F17" i="20"/>
  <c r="G17" i="20"/>
  <c r="H17" i="20"/>
  <c r="F18" i="20"/>
  <c r="G18" i="20"/>
  <c r="H18" i="20"/>
  <c r="F19" i="20"/>
  <c r="G19" i="20"/>
  <c r="H19" i="20"/>
  <c r="B22" i="20"/>
  <c r="C22" i="20"/>
  <c r="D22" i="20"/>
  <c r="E22" i="20"/>
  <c r="B23" i="20"/>
  <c r="C23" i="20"/>
  <c r="D23" i="20"/>
  <c r="E23" i="20"/>
  <c r="B24" i="20"/>
  <c r="C24" i="20"/>
  <c r="D24" i="20"/>
  <c r="E24" i="20"/>
  <c r="E7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B5" i="10"/>
  <c r="C5" i="10"/>
  <c r="D5" i="10"/>
  <c r="E5" i="10"/>
  <c r="F5" i="10"/>
  <c r="B6" i="10"/>
  <c r="C6" i="10"/>
  <c r="D6" i="10"/>
  <c r="E6" i="10"/>
  <c r="F6" i="10"/>
  <c r="B7" i="10"/>
  <c r="C7" i="10"/>
  <c r="D7" i="10"/>
  <c r="E7" i="10"/>
  <c r="F7" i="10"/>
  <c r="B8" i="10"/>
  <c r="C8" i="10"/>
  <c r="D8" i="10"/>
  <c r="E8" i="10"/>
  <c r="F8" i="10"/>
  <c r="B10" i="10"/>
  <c r="C10" i="10"/>
  <c r="D10" i="10"/>
  <c r="E10" i="10"/>
  <c r="F10" i="10"/>
  <c r="B11" i="10"/>
  <c r="C11" i="10"/>
  <c r="D11" i="10"/>
  <c r="E11" i="10"/>
  <c r="F11" i="10"/>
  <c r="B12" i="10"/>
  <c r="C12" i="10"/>
  <c r="D12" i="10"/>
  <c r="E12" i="10"/>
  <c r="F12" i="10"/>
  <c r="B13" i="10"/>
  <c r="C13" i="10"/>
  <c r="D13" i="10"/>
  <c r="E13" i="10"/>
  <c r="F13" i="10"/>
  <c r="B15" i="10"/>
  <c r="C15" i="10"/>
  <c r="D15" i="10"/>
  <c r="E15" i="10"/>
  <c r="F15" i="10"/>
  <c r="B16" i="10"/>
  <c r="C16" i="10"/>
  <c r="D16" i="10"/>
  <c r="E16" i="10"/>
  <c r="F16" i="10"/>
  <c r="B17" i="10"/>
  <c r="C17" i="10"/>
  <c r="D17" i="10"/>
  <c r="E17" i="10"/>
  <c r="F17" i="10"/>
  <c r="B18" i="10"/>
  <c r="C18" i="10"/>
  <c r="D18" i="10"/>
  <c r="E18" i="10"/>
  <c r="F18" i="10"/>
  <c r="B19" i="10"/>
  <c r="C19" i="10"/>
  <c r="D19" i="10"/>
  <c r="E19" i="10"/>
  <c r="F19" i="10"/>
  <c r="B5" i="26"/>
  <c r="C5" i="26"/>
  <c r="D5" i="26"/>
  <c r="E5" i="26"/>
  <c r="F5" i="26"/>
  <c r="B6" i="26"/>
  <c r="C6" i="26"/>
  <c r="D6" i="26"/>
  <c r="E6" i="26"/>
  <c r="F6" i="26"/>
  <c r="B7" i="26"/>
  <c r="C7" i="26"/>
  <c r="D7" i="26"/>
  <c r="E7" i="26"/>
  <c r="F7" i="26"/>
  <c r="B8" i="26"/>
  <c r="C8" i="26"/>
  <c r="D8" i="26"/>
  <c r="E8" i="26"/>
  <c r="F8" i="26"/>
  <c r="B10" i="26"/>
  <c r="C10" i="26"/>
  <c r="D10" i="26"/>
  <c r="E10" i="26"/>
  <c r="F10" i="26"/>
  <c r="B11" i="26"/>
  <c r="C11" i="26"/>
  <c r="D11" i="26"/>
  <c r="E11" i="26"/>
  <c r="F11" i="26"/>
  <c r="B12" i="26"/>
  <c r="C12" i="26"/>
  <c r="D12" i="26"/>
  <c r="E12" i="26"/>
  <c r="F12" i="26"/>
  <c r="B13" i="26"/>
  <c r="C13" i="26"/>
  <c r="D13" i="26"/>
  <c r="E13" i="26"/>
  <c r="F13" i="26"/>
  <c r="B15" i="26"/>
  <c r="C15" i="26"/>
  <c r="D15" i="26"/>
  <c r="E15" i="26"/>
  <c r="F15" i="26"/>
  <c r="B16" i="26"/>
  <c r="C16" i="26"/>
  <c r="D16" i="26"/>
  <c r="E16" i="26"/>
  <c r="F16" i="26"/>
  <c r="B17" i="26"/>
  <c r="C17" i="26"/>
  <c r="D17" i="26"/>
  <c r="E17" i="26"/>
  <c r="F17" i="26"/>
  <c r="B18" i="26"/>
  <c r="C18" i="26"/>
  <c r="D18" i="26"/>
  <c r="E18" i="26"/>
  <c r="F18" i="26"/>
  <c r="B19" i="26"/>
  <c r="C19" i="26"/>
  <c r="D19" i="26"/>
  <c r="E19" i="26"/>
  <c r="F19" i="26"/>
  <c r="F7" i="19"/>
  <c r="F8" i="19"/>
  <c r="F9" i="19"/>
  <c r="F10" i="19"/>
  <c r="F11" i="19"/>
  <c r="B13" i="19"/>
  <c r="C13" i="19"/>
  <c r="D13" i="19"/>
  <c r="E13" i="19"/>
  <c r="B14" i="19"/>
  <c r="C14" i="19"/>
  <c r="D14" i="19"/>
  <c r="E14" i="19"/>
  <c r="J3" i="14"/>
  <c r="K3" i="14"/>
  <c r="J4" i="14"/>
  <c r="K4" i="14"/>
  <c r="J5" i="14"/>
  <c r="K5" i="14"/>
  <c r="J6" i="14"/>
  <c r="K6" i="14"/>
  <c r="J7" i="14"/>
  <c r="K7" i="14"/>
  <c r="J8" i="14"/>
  <c r="K8" i="14"/>
  <c r="J9" i="14"/>
  <c r="K9" i="14"/>
  <c r="J10" i="14"/>
  <c r="K10" i="14"/>
  <c r="J11" i="14"/>
  <c r="K11" i="14"/>
  <c r="J12" i="14"/>
  <c r="K12" i="14"/>
  <c r="H2" i="17"/>
  <c r="H3" i="17"/>
  <c r="H4" i="17"/>
  <c r="H5" i="17"/>
  <c r="H6" i="17"/>
  <c r="H7" i="17"/>
  <c r="H8" i="17"/>
  <c r="H9" i="17"/>
  <c r="H10" i="17"/>
  <c r="H11" i="17"/>
  <c r="H12" i="17"/>
  <c r="H2" i="28"/>
  <c r="H3" i="28"/>
  <c r="H4" i="28"/>
  <c r="H5" i="28"/>
  <c r="H6" i="28"/>
  <c r="H7" i="28"/>
  <c r="H8" i="28"/>
  <c r="H9" i="28"/>
  <c r="H10" i="28"/>
  <c r="H11" i="28"/>
  <c r="H12" i="28"/>
  <c r="C16" i="28"/>
  <c r="C17" i="28"/>
  <c r="C18" i="28"/>
  <c r="C19" i="28"/>
  <c r="C20" i="28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</calcChain>
</file>

<file path=xl/sharedStrings.xml><?xml version="1.0" encoding="utf-8"?>
<sst xmlns="http://schemas.openxmlformats.org/spreadsheetml/2006/main" count="1222" uniqueCount="589">
  <si>
    <t>OFICINA</t>
  </si>
  <si>
    <t>TOTAL</t>
  </si>
  <si>
    <t>MADRID</t>
  </si>
  <si>
    <t>LONDRES</t>
  </si>
  <si>
    <t>PARIS</t>
  </si>
  <si>
    <t>NEW YORK</t>
  </si>
  <si>
    <t>ROMA</t>
  </si>
  <si>
    <t>A FACTURAR</t>
  </si>
  <si>
    <t>Juan López</t>
  </si>
  <si>
    <t>Pedro Pérez</t>
  </si>
  <si>
    <t>Carlos Suárez</t>
  </si>
  <si>
    <t>Federico Ruíz</t>
  </si>
  <si>
    <t>Eusebio Martínez</t>
  </si>
  <si>
    <t>Rafael Rodríguez</t>
  </si>
  <si>
    <t>Ramón Sánchez</t>
  </si>
  <si>
    <t>11290</t>
  </si>
  <si>
    <t>ABADIAS</t>
  </si>
  <si>
    <t>GONZALEZ</t>
  </si>
  <si>
    <t>ANGEL</t>
  </si>
  <si>
    <t>H</t>
  </si>
  <si>
    <t>FI</t>
  </si>
  <si>
    <t>11006</t>
  </si>
  <si>
    <t>ABIZANDA</t>
  </si>
  <si>
    <t>BLAZQUEZ</t>
  </si>
  <si>
    <t>RAMON</t>
  </si>
  <si>
    <t>EV</t>
  </si>
  <si>
    <t>11291</t>
  </si>
  <si>
    <t>ACOSTA</t>
  </si>
  <si>
    <t>NOVILIOR</t>
  </si>
  <si>
    <t>11009</t>
  </si>
  <si>
    <t>ALBA</t>
  </si>
  <si>
    <t>CAMPS</t>
  </si>
  <si>
    <t>FRANCISCO</t>
  </si>
  <si>
    <t>11126</t>
  </si>
  <si>
    <t>ALEGRIA</t>
  </si>
  <si>
    <t>REGIDOR</t>
  </si>
  <si>
    <t>ALEJANDRO</t>
  </si>
  <si>
    <t>11011</t>
  </si>
  <si>
    <t>ALSINET</t>
  </si>
  <si>
    <t>COLLS</t>
  </si>
  <si>
    <t>ALBERTO</t>
  </si>
  <si>
    <t>11012</t>
  </si>
  <si>
    <t>ALVAREZ</t>
  </si>
  <si>
    <t>DE DIOS</t>
  </si>
  <si>
    <t>ANNA</t>
  </si>
  <si>
    <t>D</t>
  </si>
  <si>
    <t>11106</t>
  </si>
  <si>
    <t>ARCO</t>
  </si>
  <si>
    <t>SANCHEZ</t>
  </si>
  <si>
    <t>OLGA DEL</t>
  </si>
  <si>
    <t>11292</t>
  </si>
  <si>
    <t>GIMENEZ</t>
  </si>
  <si>
    <t>JOSE</t>
  </si>
  <si>
    <t>11293</t>
  </si>
  <si>
    <t>ARROYO</t>
  </si>
  <si>
    <t>GARCIA</t>
  </si>
  <si>
    <t>ANDRES</t>
  </si>
  <si>
    <t>11015</t>
  </si>
  <si>
    <t>AVILES</t>
  </si>
  <si>
    <t>DEL SANTO</t>
  </si>
  <si>
    <t>CARMEN</t>
  </si>
  <si>
    <t>IN</t>
  </si>
  <si>
    <t>11295</t>
  </si>
  <si>
    <t>BELENGUER</t>
  </si>
  <si>
    <t>11016</t>
  </si>
  <si>
    <t>BENITO</t>
  </si>
  <si>
    <t>FERNANDEZ</t>
  </si>
  <si>
    <t>BERNARDO</t>
  </si>
  <si>
    <t>11017</t>
  </si>
  <si>
    <t>BERENGUER</t>
  </si>
  <si>
    <t>11018</t>
  </si>
  <si>
    <t>BERMUDO</t>
  </si>
  <si>
    <t>JIMENEZ</t>
  </si>
  <si>
    <t>JUANA</t>
  </si>
  <si>
    <t>11019</t>
  </si>
  <si>
    <t>BOIX</t>
  </si>
  <si>
    <t>MULERO</t>
  </si>
  <si>
    <t>MARIA</t>
  </si>
  <si>
    <t>11254</t>
  </si>
  <si>
    <t>BRAU</t>
  </si>
  <si>
    <t>LOPEZ</t>
  </si>
  <si>
    <t>MIGUEL</t>
  </si>
  <si>
    <t>11373</t>
  </si>
  <si>
    <t>BUCHNER</t>
  </si>
  <si>
    <t>MARQUES</t>
  </si>
  <si>
    <t>RUFO</t>
  </si>
  <si>
    <t>11020</t>
  </si>
  <si>
    <t>BURILLO</t>
  </si>
  <si>
    <t>ROVIRA</t>
  </si>
  <si>
    <t>11297</t>
  </si>
  <si>
    <t>BURSET</t>
  </si>
  <si>
    <t>ESTEBAN</t>
  </si>
  <si>
    <t>11252</t>
  </si>
  <si>
    <t>CABO</t>
  </si>
  <si>
    <t>LUDE/A</t>
  </si>
  <si>
    <t>ASUNCION</t>
  </si>
  <si>
    <t>11374</t>
  </si>
  <si>
    <t>CAMPO</t>
  </si>
  <si>
    <t>MARTI</t>
  </si>
  <si>
    <t>11021</t>
  </si>
  <si>
    <t>CASARES</t>
  </si>
  <si>
    <t>SAUS</t>
  </si>
  <si>
    <t>M. JESUS</t>
  </si>
  <si>
    <t>11301</t>
  </si>
  <si>
    <t>CASORRAN</t>
  </si>
  <si>
    <t>GABALDON</t>
  </si>
  <si>
    <t>FELIPE</t>
  </si>
  <si>
    <t>11024</t>
  </si>
  <si>
    <t>CASTRO</t>
  </si>
  <si>
    <t>ZARZOSO</t>
  </si>
  <si>
    <t>GASPAR</t>
  </si>
  <si>
    <t>11267</t>
  </si>
  <si>
    <t>CAVERO</t>
  </si>
  <si>
    <t>M CRISTINA</t>
  </si>
  <si>
    <t>11375</t>
  </si>
  <si>
    <t>CERRILLO</t>
  </si>
  <si>
    <t>MARTINEZ</t>
  </si>
  <si>
    <t>PEDRO</t>
  </si>
  <si>
    <t>11376</t>
  </si>
  <si>
    <t>CLIMENTE</t>
  </si>
  <si>
    <t>MINGUEZ</t>
  </si>
  <si>
    <t>DOMINGO</t>
  </si>
  <si>
    <t>11302</t>
  </si>
  <si>
    <t>CODINA</t>
  </si>
  <si>
    <t>MANUEL</t>
  </si>
  <si>
    <t>11303</t>
  </si>
  <si>
    <t>COMPTE</t>
  </si>
  <si>
    <t>ENRIQUE</t>
  </si>
  <si>
    <t>11026</t>
  </si>
  <si>
    <t>CONVERSA</t>
  </si>
  <si>
    <t>SANTOS</t>
  </si>
  <si>
    <t>ANTONIA</t>
  </si>
  <si>
    <t>11255</t>
  </si>
  <si>
    <t>COSTA</t>
  </si>
  <si>
    <t>MONTSERRAT</t>
  </si>
  <si>
    <t>11027</t>
  </si>
  <si>
    <t>COUCEIRO</t>
  </si>
  <si>
    <t>POZOS</t>
  </si>
  <si>
    <t>JAIME</t>
  </si>
  <si>
    <t>11304</t>
  </si>
  <si>
    <t>CRESPO</t>
  </si>
  <si>
    <t>FANTOVA</t>
  </si>
  <si>
    <t>LUIS</t>
  </si>
  <si>
    <t>11305</t>
  </si>
  <si>
    <t>DELGADO</t>
  </si>
  <si>
    <t>ESCRIHUELA</t>
  </si>
  <si>
    <t>JESUS</t>
  </si>
  <si>
    <t>11306</t>
  </si>
  <si>
    <t>DIAZ</t>
  </si>
  <si>
    <t>ENCINAS</t>
  </si>
  <si>
    <t>11377</t>
  </si>
  <si>
    <t>DIEZ</t>
  </si>
  <si>
    <t>MOLINA</t>
  </si>
  <si>
    <t>TOMAS</t>
  </si>
  <si>
    <t>11309</t>
  </si>
  <si>
    <t>EGEA</t>
  </si>
  <si>
    <t>EIXARCH</t>
  </si>
  <si>
    <t>11310</t>
  </si>
  <si>
    <t>ESPINA</t>
  </si>
  <si>
    <t>DUX-SANTOY</t>
  </si>
  <si>
    <t>ALFONSO</t>
  </si>
  <si>
    <t>11379</t>
  </si>
  <si>
    <t>FAJEDA</t>
  </si>
  <si>
    <t>11270</t>
  </si>
  <si>
    <t>IBARLUCEA</t>
  </si>
  <si>
    <t>CONCEPCION</t>
  </si>
  <si>
    <t>11273</t>
  </si>
  <si>
    <t>HURTADO</t>
  </si>
  <si>
    <t>ANGELES</t>
  </si>
  <si>
    <t>11311</t>
  </si>
  <si>
    <t>DOMENECH</t>
  </si>
  <si>
    <t>JUAN</t>
  </si>
  <si>
    <t>11312</t>
  </si>
  <si>
    <t>FUENTE</t>
  </si>
  <si>
    <t>CREUS</t>
  </si>
  <si>
    <t>MARCELO</t>
  </si>
  <si>
    <t>11380</t>
  </si>
  <si>
    <t>GARATE</t>
  </si>
  <si>
    <t>MONTES</t>
  </si>
  <si>
    <t>11269</t>
  </si>
  <si>
    <t>IZQUIERDO</t>
  </si>
  <si>
    <t>11315</t>
  </si>
  <si>
    <t>11316</t>
  </si>
  <si>
    <t>COLELL</t>
  </si>
  <si>
    <t>FERNANDO</t>
  </si>
  <si>
    <t>11317</t>
  </si>
  <si>
    <t>CANO</t>
  </si>
  <si>
    <t>11319</t>
  </si>
  <si>
    <t>GARCIOLO</t>
  </si>
  <si>
    <t>CABRERA</t>
  </si>
  <si>
    <t>FRANCESC</t>
  </si>
  <si>
    <t>11321</t>
  </si>
  <si>
    <t>GUERRA</t>
  </si>
  <si>
    <t>BRICHS</t>
  </si>
  <si>
    <t>RAFAEL</t>
  </si>
  <si>
    <t>11322</t>
  </si>
  <si>
    <t>GUITART</t>
  </si>
  <si>
    <t>BONET</t>
  </si>
  <si>
    <t>FEDERICO</t>
  </si>
  <si>
    <t>11323</t>
  </si>
  <si>
    <t>HERNANDEZ</t>
  </si>
  <si>
    <t>BLEDA</t>
  </si>
  <si>
    <t>LUISA</t>
  </si>
  <si>
    <t>11324</t>
  </si>
  <si>
    <t>HERRANDO</t>
  </si>
  <si>
    <t>BERGA</t>
  </si>
  <si>
    <t>JOAQUIN</t>
  </si>
  <si>
    <t>11241</t>
  </si>
  <si>
    <t>INIESTA</t>
  </si>
  <si>
    <t>11381</t>
  </si>
  <si>
    <t>IRUJO</t>
  </si>
  <si>
    <t>MORALES</t>
  </si>
  <si>
    <t>11162</t>
  </si>
  <si>
    <t>JUAREZ</t>
  </si>
  <si>
    <t>ORTIZ</t>
  </si>
  <si>
    <t>JOSE LUIS</t>
  </si>
  <si>
    <t>11382</t>
  </si>
  <si>
    <t>MOSCARDO</t>
  </si>
  <si>
    <t>Categoria</t>
  </si>
  <si>
    <t>Cantó Rodó</t>
  </si>
  <si>
    <t>José</t>
  </si>
  <si>
    <t>Carreres Bosch</t>
  </si>
  <si>
    <t>Dolça</t>
  </si>
  <si>
    <t>Miquel Riera</t>
  </si>
  <si>
    <t>Francesca</t>
  </si>
  <si>
    <t>Ortiz Pijoan</t>
  </si>
  <si>
    <t>Joan</t>
  </si>
  <si>
    <t>Paredes Bosch</t>
  </si>
  <si>
    <t>Dolors</t>
  </si>
  <si>
    <t>Pons Vidal</t>
  </si>
  <si>
    <t>Diana</t>
  </si>
  <si>
    <t>Aimerich Puntí</t>
  </si>
  <si>
    <t>Claudia</t>
  </si>
  <si>
    <t>Cartró Picó</t>
  </si>
  <si>
    <t>Pere</t>
  </si>
  <si>
    <t>Casas Noguera</t>
  </si>
  <si>
    <t>Lidia</t>
  </si>
  <si>
    <t>Estela Vich</t>
  </si>
  <si>
    <t>Pilar</t>
  </si>
  <si>
    <t>Cultura</t>
  </si>
  <si>
    <t>Aula Riera</t>
  </si>
  <si>
    <t>Dionis</t>
  </si>
  <si>
    <t>Ferreres Canimes</t>
  </si>
  <si>
    <t>Violeta</t>
  </si>
  <si>
    <t>Garcia Estela</t>
  </si>
  <si>
    <t>Rosa</t>
  </si>
  <si>
    <t>Pineda Camacho</t>
  </si>
  <si>
    <t>Lluis</t>
  </si>
  <si>
    <t>Portes Morera</t>
  </si>
  <si>
    <t>Jordi</t>
  </si>
  <si>
    <t>Robert Aznar</t>
  </si>
  <si>
    <t>Felipe</t>
  </si>
  <si>
    <t>Torres Pintor</t>
  </si>
  <si>
    <t>Casimir</t>
  </si>
  <si>
    <t>Viladecans Giménez</t>
  </si>
  <si>
    <t>Josep</t>
  </si>
  <si>
    <t>Carmona Rueda</t>
  </si>
  <si>
    <t>Adrià</t>
  </si>
  <si>
    <t>Aguirre Bélez</t>
  </si>
  <si>
    <t>Abellí Sala</t>
  </si>
  <si>
    <t>Alba</t>
  </si>
  <si>
    <t>García Morales</t>
  </si>
  <si>
    <t>Aurora</t>
  </si>
  <si>
    <t>Yuste Vidal</t>
  </si>
  <si>
    <t>Andrea</t>
  </si>
  <si>
    <t>Personal</t>
  </si>
  <si>
    <t>Alias Amich</t>
  </si>
  <si>
    <t>Antoni</t>
  </si>
  <si>
    <t>Canals Estepa</t>
  </si>
  <si>
    <t>Alfons</t>
  </si>
  <si>
    <t>Carreres Abat</t>
  </si>
  <si>
    <t>Cèlia</t>
  </si>
  <si>
    <t>Caselles Cases</t>
  </si>
  <si>
    <t>Fernández Marino</t>
  </si>
  <si>
    <t>Frances</t>
  </si>
  <si>
    <t>Ficus Pineda</t>
  </si>
  <si>
    <t>Claudi</t>
  </si>
  <si>
    <t>Furcarà Nadal</t>
  </si>
  <si>
    <t>Jaume</t>
  </si>
  <si>
    <t>Nadal Gasau</t>
  </si>
  <si>
    <t>Conxa</t>
  </si>
  <si>
    <t>Teixidor Comas</t>
  </si>
  <si>
    <t>Angeles</t>
  </si>
  <si>
    <t>Vázquez Pins</t>
  </si>
  <si>
    <t>Carme</t>
  </si>
  <si>
    <t>Vila Ortiz</t>
  </si>
  <si>
    <t>Vélez Aguirre</t>
  </si>
  <si>
    <t>Carles</t>
  </si>
  <si>
    <t>Liena Llums</t>
  </si>
  <si>
    <t>Martí</t>
  </si>
  <si>
    <t>Morera Mas</t>
  </si>
  <si>
    <t>Rosend</t>
  </si>
  <si>
    <t>Pérez López</t>
  </si>
  <si>
    <t>Roser</t>
  </si>
  <si>
    <t>Tusset Rahola</t>
  </si>
  <si>
    <t>Aguirre Gómez</t>
  </si>
  <si>
    <t>Manel</t>
  </si>
  <si>
    <t>Alsina Surera</t>
  </si>
  <si>
    <t>Ramón</t>
  </si>
  <si>
    <t>Fusina Folch</t>
  </si>
  <si>
    <t>Tomàs</t>
  </si>
  <si>
    <t>Ibarra Zubizarreta</t>
  </si>
  <si>
    <t>Lozano Roure</t>
  </si>
  <si>
    <t>Sara</t>
  </si>
  <si>
    <t>Pous Pla</t>
  </si>
  <si>
    <t>Ona</t>
  </si>
  <si>
    <t>València Pàmies</t>
  </si>
  <si>
    <t>Marti</t>
  </si>
  <si>
    <t>Saldo</t>
  </si>
  <si>
    <t>Gasolina</t>
  </si>
  <si>
    <t>Curso pesca submarina</t>
  </si>
  <si>
    <t>S.O.</t>
  </si>
  <si>
    <t>RPG III</t>
  </si>
  <si>
    <t>PASCAL</t>
  </si>
  <si>
    <t>SQL</t>
  </si>
  <si>
    <t>Natalio</t>
  </si>
  <si>
    <t>Fernández</t>
  </si>
  <si>
    <t>Carlos</t>
  </si>
  <si>
    <t>Miralles</t>
  </si>
  <si>
    <t>Luís A.</t>
  </si>
  <si>
    <t>De Cuenca</t>
  </si>
  <si>
    <t>Mª Jesús</t>
  </si>
  <si>
    <t>Rubiera</t>
  </si>
  <si>
    <t>Alvar</t>
  </si>
  <si>
    <t>Isabel</t>
  </si>
  <si>
    <t>De Riquer</t>
  </si>
  <si>
    <t>Angel</t>
  </si>
  <si>
    <t xml:space="preserve">Crespo </t>
  </si>
  <si>
    <t>Bedate</t>
  </si>
  <si>
    <t>Victoria</t>
  </si>
  <si>
    <t>Cirlot</t>
  </si>
  <si>
    <t>Antonio</t>
  </si>
  <si>
    <t>Prieto</t>
  </si>
  <si>
    <t>José Mª</t>
  </si>
  <si>
    <t>Valverde</t>
  </si>
  <si>
    <t>Alegre</t>
  </si>
  <si>
    <t>Virgilio</t>
  </si>
  <si>
    <t>Ortega</t>
  </si>
  <si>
    <t>Juan José</t>
  </si>
  <si>
    <t>Alero</t>
  </si>
  <si>
    <t>Miguel Angel</t>
  </si>
  <si>
    <t>Granado</t>
  </si>
  <si>
    <t>Francisco</t>
  </si>
  <si>
    <t>Fortuny</t>
  </si>
  <si>
    <t>Pujol</t>
  </si>
  <si>
    <t>Lamarca</t>
  </si>
  <si>
    <t>Emir</t>
  </si>
  <si>
    <t>Monegal</t>
  </si>
  <si>
    <t>Miguel</t>
  </si>
  <si>
    <t>Morey</t>
  </si>
  <si>
    <t>Mauricio</t>
  </si>
  <si>
    <t>Vázquez</t>
  </si>
  <si>
    <t>José Félix</t>
  </si>
  <si>
    <t>Zurita</t>
  </si>
  <si>
    <t>Pepe</t>
  </si>
  <si>
    <t>Piquer</t>
  </si>
  <si>
    <t>José Antonio</t>
  </si>
  <si>
    <t>Aznar</t>
  </si>
  <si>
    <t>Quique</t>
  </si>
  <si>
    <t>Belil</t>
  </si>
  <si>
    <t>Nota mínima</t>
  </si>
  <si>
    <t>T1</t>
  </si>
  <si>
    <t>T2</t>
  </si>
  <si>
    <t>T3</t>
  </si>
  <si>
    <t>T4</t>
  </si>
  <si>
    <t>Europa</t>
  </si>
  <si>
    <t>Internacional</t>
  </si>
  <si>
    <t>Total</t>
  </si>
  <si>
    <t>Total Mundial</t>
  </si>
  <si>
    <t>Grup</t>
  </si>
  <si>
    <t>Andrews</t>
  </si>
  <si>
    <t>Bach</t>
  </si>
  <si>
    <t>Shirley</t>
  </si>
  <si>
    <t>Canter</t>
  </si>
  <si>
    <t>Jean</t>
  </si>
  <si>
    <t>Davidson</t>
  </si>
  <si>
    <t>Paul</t>
  </si>
  <si>
    <t>Edelhart</t>
  </si>
  <si>
    <t>Catherine</t>
  </si>
  <si>
    <t>Falconer</t>
  </si>
  <si>
    <t>Charles</t>
  </si>
  <si>
    <t>Ford</t>
  </si>
  <si>
    <t>Hunter</t>
  </si>
  <si>
    <t>Gandet</t>
  </si>
  <si>
    <t>Debbie</t>
  </si>
  <si>
    <t>Gay</t>
  </si>
  <si>
    <t>Michael</t>
  </si>
  <si>
    <t>Halvorson</t>
  </si>
  <si>
    <t>Monica</t>
  </si>
  <si>
    <t>Jacks</t>
  </si>
  <si>
    <t>Kris</t>
  </si>
  <si>
    <t>Kahn</t>
  </si>
  <si>
    <t>Bob</t>
  </si>
  <si>
    <t>Lake</t>
  </si>
  <si>
    <t>Lisa</t>
  </si>
  <si>
    <t>Miller</t>
  </si>
  <si>
    <t>Zachary</t>
  </si>
  <si>
    <t>Neal</t>
  </si>
  <si>
    <t>Steve</t>
  </si>
  <si>
    <t>Pall</t>
  </si>
  <si>
    <t>Dick</t>
  </si>
  <si>
    <t>Valdiviezo</t>
  </si>
  <si>
    <t>Julia</t>
  </si>
  <si>
    <t>White</t>
  </si>
  <si>
    <t>Connie</t>
  </si>
  <si>
    <t>Zimmerman</t>
  </si>
  <si>
    <t>Rita</t>
  </si>
  <si>
    <t>Mes:</t>
  </si>
  <si>
    <t>Saldo final</t>
  </si>
  <si>
    <t>Núm.</t>
  </si>
  <si>
    <t>TOTAL
 SALARI</t>
  </si>
  <si>
    <t>ACEBEDO RUBIO</t>
  </si>
  <si>
    <t>M TERESA</t>
  </si>
  <si>
    <t>ADELL ROMERO</t>
  </si>
  <si>
    <t>ANA MARIA</t>
  </si>
  <si>
    <t>ALSINA GALVAN</t>
  </si>
  <si>
    <t>ROSA</t>
  </si>
  <si>
    <t>ANDREU FIGUEIRAS</t>
  </si>
  <si>
    <t>M PILAR</t>
  </si>
  <si>
    <t>ANGELES CERDA</t>
  </si>
  <si>
    <t>M ROSA</t>
  </si>
  <si>
    <t>BLASI CAMPOY</t>
  </si>
  <si>
    <t>ANA M</t>
  </si>
  <si>
    <t>BOLEDA BLANCH</t>
  </si>
  <si>
    <t>M TURA</t>
  </si>
  <si>
    <t>CASES BERNUY</t>
  </si>
  <si>
    <t>FRANCISCA</t>
  </si>
  <si>
    <t>RAMS SANTOS</t>
  </si>
  <si>
    <t>CAYETANO</t>
  </si>
  <si>
    <t>REYES DEL CAMPO</t>
  </si>
  <si>
    <t>ANTONIO</t>
  </si>
  <si>
    <t>CASTANY CODINA</t>
  </si>
  <si>
    <t>RAFAELA</t>
  </si>
  <si>
    <t>TOTAL EN EUROS.</t>
  </si>
  <si>
    <t>Temp. Mín.:</t>
  </si>
  <si>
    <t>Abril</t>
  </si>
  <si>
    <t>Octubre</t>
  </si>
  <si>
    <t>S</t>
  </si>
  <si>
    <t>LITERATURA</t>
  </si>
  <si>
    <t>CATALÀ</t>
  </si>
  <si>
    <t>FÍSICA</t>
  </si>
  <si>
    <t>QUÍMICA</t>
  </si>
  <si>
    <t>NOTA</t>
  </si>
  <si>
    <t>ESTUDIS DEL PRODUCTE "PELUDÍN PLUS"</t>
  </si>
  <si>
    <t>Despeses fixes:</t>
  </si>
  <si>
    <t>Marge comercial:</t>
  </si>
  <si>
    <t>Despesa Variable</t>
  </si>
  <si>
    <t>Cost Total</t>
  </si>
  <si>
    <t>Preu</t>
  </si>
  <si>
    <t>Guanys</t>
  </si>
  <si>
    <t>ASSOCIATS, S.A.</t>
  </si>
  <si>
    <t>DÒLAR</t>
  </si>
  <si>
    <t>RUBLE</t>
  </si>
  <si>
    <t>COTITZACIÓ DEL DIA</t>
  </si>
  <si>
    <t>MONEDA ESTRANGERA</t>
  </si>
  <si>
    <t>LLIURA</t>
  </si>
  <si>
    <t>IEN</t>
  </si>
  <si>
    <t>MULTINACIONAL "LA CAIXA D’OR"</t>
  </si>
  <si>
    <t>CIUTAT: OUGAMBOMBO</t>
  </si>
  <si>
    <t>DEPARTAMENT: TEMPESTES I CALAMARSES</t>
  </si>
  <si>
    <t>TEMPERATURES MITGES EN ELS ÚLTIMS 4 ANYS</t>
  </si>
  <si>
    <t>MESOS</t>
  </si>
  <si>
    <t>Gener</t>
  </si>
  <si>
    <t>Febrer</t>
  </si>
  <si>
    <t>Març</t>
  </si>
  <si>
    <t>Maig</t>
  </si>
  <si>
    <t>Juny</t>
  </si>
  <si>
    <t>Juliol</t>
  </si>
  <si>
    <t>Agost</t>
  </si>
  <si>
    <t>Setembre</t>
  </si>
  <si>
    <t>Novembre</t>
  </si>
  <si>
    <t>Desembre</t>
  </si>
  <si>
    <t>MITJANA</t>
  </si>
  <si>
    <t>CENTRE METEOROLÒGIC "LA GOTA FREDA"</t>
  </si>
  <si>
    <t>MÀX.</t>
  </si>
  <si>
    <t>MÍN.</t>
  </si>
  <si>
    <t>Temp. Màx..:</t>
  </si>
  <si>
    <t>Temp. Mitja:</t>
  </si>
  <si>
    <t>CLIENT</t>
  </si>
  <si>
    <t>COMPRES</t>
  </si>
  <si>
    <t>DESCOMPTE</t>
  </si>
  <si>
    <t>Primer cas</t>
  </si>
  <si>
    <t>Segon cas</t>
  </si>
  <si>
    <t>CODI</t>
  </si>
  <si>
    <t>COGNOM1</t>
  </si>
  <si>
    <t>COGNOM2</t>
  </si>
  <si>
    <t>NOM</t>
  </si>
  <si>
    <t>DATAN</t>
  </si>
  <si>
    <t>SEXE</t>
  </si>
  <si>
    <t>CONTRACTE</t>
  </si>
  <si>
    <t>Departament</t>
  </si>
  <si>
    <t>Cognoms</t>
  </si>
  <si>
    <t>Nom</t>
  </si>
  <si>
    <t>Sou base</t>
  </si>
  <si>
    <t>Data contracte</t>
  </si>
  <si>
    <t>Administració</t>
  </si>
  <si>
    <t>Compres</t>
  </si>
  <si>
    <t>Informàtica</t>
  </si>
  <si>
    <t>Premsa</t>
  </si>
  <si>
    <t>Serveis socials</t>
  </si>
  <si>
    <t>Serveis tècnics</t>
  </si>
  <si>
    <t>Administratiu</t>
  </si>
  <si>
    <t>Aux. Administratiu</t>
  </si>
  <si>
    <t>Subaltern</t>
  </si>
  <si>
    <t>Tècnic mitg</t>
  </si>
  <si>
    <t>Tècnic superior</t>
  </si>
  <si>
    <t>PRODUCTE</t>
  </si>
  <si>
    <t>Blat</t>
  </si>
  <si>
    <t>Ordi</t>
  </si>
  <si>
    <t>Drena</t>
  </si>
  <si>
    <t>Sègol</t>
  </si>
  <si>
    <t>PRODUCCIÓ DE CEREALS D’HIVERN</t>
  </si>
  <si>
    <t>Registre de xecs c/c "La Caixa de Pend..."</t>
  </si>
  <si>
    <t>Data</t>
  </si>
  <si>
    <t>Descripció</t>
  </si>
  <si>
    <t>Dipòsit</t>
  </si>
  <si>
    <t>Xec</t>
  </si>
  <si>
    <t>Ingrés obertura</t>
  </si>
  <si>
    <t>Autopistes</t>
  </si>
  <si>
    <t>Compres "Corte Inglés"</t>
  </si>
  <si>
    <t>Nòmina</t>
  </si>
  <si>
    <t>Restaurant Elx</t>
  </si>
  <si>
    <t>Pneumàtics nous</t>
  </si>
  <si>
    <t xml:space="preserve">Regal noces </t>
  </si>
  <si>
    <t xml:space="preserve">Col·legi </t>
  </si>
  <si>
    <t xml:space="preserve">Entreteniment </t>
  </si>
  <si>
    <t xml:space="preserve">Compra mascota </t>
  </si>
  <si>
    <t xml:space="preserve">Cobrament de morosos </t>
  </si>
  <si>
    <t xml:space="preserve">Gàbia canari </t>
  </si>
  <si>
    <t xml:space="preserve">Bollicaos Viatge </t>
  </si>
  <si>
    <t xml:space="preserve">Tibet </t>
  </si>
  <si>
    <t xml:space="preserve">Nòmina </t>
  </si>
  <si>
    <t xml:space="preserve">Premsa groga </t>
  </si>
  <si>
    <t xml:space="preserve">Alimentació </t>
  </si>
  <si>
    <t xml:space="preserve">Disfressa pirata </t>
  </si>
  <si>
    <t xml:space="preserve">Regals </t>
  </si>
  <si>
    <t>Fira</t>
  </si>
  <si>
    <t xml:space="preserve">Mudances "Bartolez" </t>
  </si>
  <si>
    <t xml:space="preserve">Casino Perelada </t>
  </si>
  <si>
    <t>COGNOM</t>
  </si>
  <si>
    <t>CURS: PROGRAMACIÓ AS400</t>
  </si>
  <si>
    <t>EXÀMENS FINALS</t>
  </si>
  <si>
    <t>Nº de dades</t>
  </si>
  <si>
    <t>Nota màxima</t>
  </si>
  <si>
    <t>Mitjana</t>
  </si>
  <si>
    <t>ASSIGNATURES CURS</t>
  </si>
  <si>
    <t>COL·LEGI: "L'IL·LUMINAT"</t>
  </si>
  <si>
    <t>Televisors</t>
  </si>
  <si>
    <t>Estèreo</t>
  </si>
  <si>
    <t>Amèrica</t>
  </si>
  <si>
    <t>Altaveus</t>
  </si>
  <si>
    <t>INGRESSOS PER LÍNIES DE MUNTATGE</t>
  </si>
  <si>
    <t>Cognom</t>
  </si>
  <si>
    <t>Data naixement</t>
  </si>
  <si>
    <t>Sexe</t>
  </si>
  <si>
    <t>Sou</t>
  </si>
  <si>
    <t>Edat</t>
  </si>
  <si>
    <t>NOTES</t>
  </si>
  <si>
    <t>DATA</t>
  </si>
  <si>
    <t>ANGLÈS</t>
  </si>
  <si>
    <t>MATEMÀTIQUES</t>
  </si>
  <si>
    <t>Raquel</t>
  </si>
  <si>
    <t>Montse</t>
  </si>
  <si>
    <t>Eva</t>
  </si>
  <si>
    <t>Mari</t>
  </si>
  <si>
    <t>Lourdes</t>
  </si>
  <si>
    <t>Xavi</t>
  </si>
  <si>
    <t xml:space="preserve"> LLIBRE DE CAIXA</t>
  </si>
  <si>
    <t>Saldo dia 1</t>
  </si>
  <si>
    <t>Ingressos</t>
  </si>
  <si>
    <t>Despeses</t>
  </si>
  <si>
    <t>Tots els imports són en euros</t>
  </si>
  <si>
    <t>Paper impressora</t>
  </si>
  <si>
    <t>Tinta impressora color</t>
  </si>
  <si>
    <t>Productes de neteja</t>
  </si>
  <si>
    <t>Venda impresos</t>
  </si>
  <si>
    <t>Saldo anterior</t>
  </si>
  <si>
    <t>COGNOMS</t>
  </si>
  <si>
    <t>SOU BASE</t>
  </si>
  <si>
    <t>ESPECÍFIC</t>
  </si>
  <si>
    <t>Homes</t>
  </si>
  <si>
    <t>Dones</t>
  </si>
  <si>
    <t>Sou homes</t>
  </si>
  <si>
    <t>Sou dones</t>
  </si>
  <si>
    <t>Mitjana sous</t>
  </si>
  <si>
    <t>TRIENNIS</t>
  </si>
  <si>
    <t>COMPLEMENT
DESTINACIÓ</t>
  </si>
  <si>
    <t>Resum trimestral per a 2004</t>
  </si>
  <si>
    <t>2002-2005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</si>
</sst>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\ &quot;Pts&quot;_-;\-* #,##0\ &quot;Pts&quot;_-;_-* &quot;-&quot;\ &quot;Pts&quot;_-;_-@_-"/>
    <numFmt numFmtId="165" formatCode="_-* #,##0\ _P_t_s_-;\-* #,##0\ _P_t_s_-;_-* &quot;-&quot;\ _P_t_s_-;_-@_-"/>
    <numFmt numFmtId="166" formatCode="#,##0.00\ &quot;€&quot;"/>
    <numFmt numFmtId="167" formatCode="#,##0_);\(#,##0\)"/>
    <numFmt numFmtId="168" formatCode="0.0"/>
    <numFmt numFmtId="169" formatCode="dd/mm/yy"/>
    <numFmt numFmtId="170" formatCode="_-* #,##0.00\ _P_t_s_-;\-* #,##0.00\ _P_t_s_-;_-* &quot;-&quot;\ _P_t_s_-;_-@_-"/>
    <numFmt numFmtId="171" formatCode="dddd\,\ d\ &quot;de&quot;\ mmmm\ &quot;de&quot;\ yyyy"/>
    <numFmt numFmtId="172" formatCode="mmmm"/>
    <numFmt numFmtId="173" formatCode="_-* #,##0\ _P_T_A_-;\-* #,##0\ _P_T_A_-;_-* &quot;-&quot;\ _P_T_A_-;_-@_-"/>
    <numFmt numFmtId="174" formatCode="_-* #,##0.00\ &quot;DM&quot;_-;\-* #,##0.00\ &quot;DM&quot;_-;_-* &quot;-&quot;??\ &quot;DM&quot;_-;_-@_-"/>
    <numFmt numFmtId="175" formatCode="_-* #,##0.00\ _D_M_-;\-* #,##0.00\ _D_M_-;_-* &quot;-&quot;??\ _D_M_-;_-@_-"/>
    <numFmt numFmtId="176" formatCode="#,##0.00000"/>
    <numFmt numFmtId="177" formatCode="[$-C0A]dddd\,\ dd&quot; de &quot;mmmm&quot; de &quot;yyyy"/>
  </numFmts>
  <fonts count="3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Geneva"/>
    </font>
    <font>
      <sz val="10"/>
      <color indexed="8"/>
      <name val="MS Sans Serif"/>
    </font>
    <font>
      <b/>
      <sz val="18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indexed="39"/>
      <name val="Calibri"/>
      <family val="2"/>
      <scheme val="minor"/>
    </font>
    <font>
      <sz val="10"/>
      <color indexed="39"/>
      <name val="Calibri"/>
      <family val="2"/>
      <scheme val="minor"/>
    </font>
    <font>
      <b/>
      <sz val="10"/>
      <color indexed="17"/>
      <name val="Calibri"/>
      <family val="2"/>
      <scheme val="minor"/>
    </font>
    <font>
      <sz val="10"/>
      <color indexed="38"/>
      <name val="Calibri"/>
      <family val="2"/>
      <scheme val="minor"/>
    </font>
    <font>
      <i/>
      <sz val="10"/>
      <color indexed="3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sz val="20"/>
      <name val="Calibri"/>
      <family val="2"/>
      <scheme val="minor"/>
    </font>
    <font>
      <sz val="9"/>
      <name val="Calibri"/>
      <family val="2"/>
      <scheme val="minor"/>
    </font>
    <font>
      <b/>
      <sz val="18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name val="Calibri"/>
      <family val="2"/>
      <scheme val="minor"/>
    </font>
    <font>
      <sz val="18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gray0625">
        <fgColor indexed="26"/>
        <bgColor indexed="26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mediumGray">
        <fgColor indexed="22"/>
        <bgColor indexed="4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2" fillId="2" borderId="1">
      <alignment horizontal="left" vertical="center"/>
    </xf>
  </cellStyleXfs>
  <cellXfs count="189">
    <xf numFmtId="0" fontId="0" fillId="0" borderId="0" xfId="0"/>
    <xf numFmtId="0" fontId="6" fillId="0" borderId="0" xfId="0" applyFont="1"/>
    <xf numFmtId="0" fontId="6" fillId="0" borderId="0" xfId="0" applyNumberFormat="1" applyFont="1"/>
    <xf numFmtId="0" fontId="7" fillId="5" borderId="1" xfId="7" applyFont="1" applyFill="1" applyBorder="1" applyAlignment="1">
      <alignment horizontal="center"/>
    </xf>
    <xf numFmtId="3" fontId="7" fillId="5" borderId="1" xfId="7" applyNumberFormat="1" applyFont="1" applyFill="1" applyBorder="1" applyAlignment="1">
      <alignment horizontal="center"/>
    </xf>
    <xf numFmtId="3" fontId="7" fillId="5" borderId="1" xfId="7" applyNumberFormat="1" applyFont="1" applyFill="1" applyBorder="1" applyAlignment="1">
      <alignment horizontal="center" wrapText="1"/>
    </xf>
    <xf numFmtId="0" fontId="8" fillId="0" borderId="1" xfId="7" applyFont="1" applyFill="1" applyBorder="1" applyAlignment="1">
      <alignment horizontal="left" wrapText="1"/>
    </xf>
    <xf numFmtId="4" fontId="6" fillId="0" borderId="1" xfId="0" applyNumberFormat="1" applyFont="1" applyBorder="1"/>
    <xf numFmtId="0" fontId="6" fillId="0" borderId="1" xfId="0" applyFont="1" applyBorder="1"/>
    <xf numFmtId="3" fontId="6" fillId="7" borderId="1" xfId="0" applyNumberFormat="1" applyFont="1" applyFill="1" applyBorder="1"/>
    <xf numFmtId="3" fontId="6" fillId="0" borderId="0" xfId="0" applyNumberFormat="1" applyFont="1"/>
    <xf numFmtId="3" fontId="6" fillId="7" borderId="1" xfId="2" applyNumberFormat="1" applyFont="1" applyFill="1" applyBorder="1" applyAlignment="1">
      <alignment horizontal="right"/>
    </xf>
    <xf numFmtId="4" fontId="6" fillId="7" borderId="1" xfId="0" applyNumberFormat="1" applyFont="1" applyFill="1" applyBorder="1"/>
    <xf numFmtId="0" fontId="6" fillId="0" borderId="0" xfId="6" applyFont="1" applyAlignment="1">
      <alignment horizontal="center"/>
    </xf>
    <xf numFmtId="0" fontId="6" fillId="0" borderId="0" xfId="6" applyFont="1"/>
    <xf numFmtId="175" fontId="6" fillId="0" borderId="0" xfId="3" applyNumberFormat="1" applyFont="1" applyAlignment="1"/>
    <xf numFmtId="175" fontId="6" fillId="0" borderId="0" xfId="3" applyFont="1"/>
    <xf numFmtId="0" fontId="6" fillId="0" borderId="0" xfId="6" applyFont="1" applyBorder="1"/>
    <xf numFmtId="0" fontId="6" fillId="0" borderId="12" xfId="6" applyFont="1" applyBorder="1" applyAlignment="1">
      <alignment horizontal="center"/>
    </xf>
    <xf numFmtId="0" fontId="6" fillId="0" borderId="13" xfId="6" applyFont="1" applyBorder="1"/>
    <xf numFmtId="175" fontId="6" fillId="0" borderId="13" xfId="3" applyNumberFormat="1" applyFont="1" applyBorder="1" applyAlignment="1"/>
    <xf numFmtId="175" fontId="6" fillId="0" borderId="14" xfId="3" applyNumberFormat="1" applyFont="1" applyBorder="1" applyAlignment="1"/>
    <xf numFmtId="0" fontId="10" fillId="0" borderId="0" xfId="6" applyFont="1" applyBorder="1" applyAlignment="1" applyProtection="1">
      <alignment horizontal="left"/>
      <protection locked="0"/>
    </xf>
    <xf numFmtId="175" fontId="6" fillId="0" borderId="0" xfId="3" applyNumberFormat="1" applyFont="1" applyBorder="1" applyAlignment="1"/>
    <xf numFmtId="175" fontId="6" fillId="0" borderId="15" xfId="3" applyNumberFormat="1" applyFont="1" applyBorder="1" applyAlignment="1"/>
    <xf numFmtId="0" fontId="6" fillId="0" borderId="16" xfId="6" applyFont="1" applyBorder="1" applyAlignment="1">
      <alignment horizontal="center"/>
    </xf>
    <xf numFmtId="0" fontId="6" fillId="0" borderId="5" xfId="6" applyFont="1" applyBorder="1"/>
    <xf numFmtId="175" fontId="6" fillId="0" borderId="5" xfId="3" applyNumberFormat="1" applyFont="1" applyBorder="1" applyAlignment="1"/>
    <xf numFmtId="175" fontId="6" fillId="0" borderId="17" xfId="3" applyNumberFormat="1" applyFont="1" applyBorder="1" applyAlignment="1"/>
    <xf numFmtId="0" fontId="6" fillId="0" borderId="0" xfId="6" applyFont="1" applyAlignment="1">
      <alignment horizontal="left"/>
    </xf>
    <xf numFmtId="0" fontId="6" fillId="0" borderId="0" xfId="6" applyFont="1" applyProtection="1">
      <protection locked="0"/>
    </xf>
    <xf numFmtId="175" fontId="6" fillId="0" borderId="0" xfId="3" applyFont="1" applyBorder="1" applyProtection="1">
      <protection locked="0"/>
    </xf>
    <xf numFmtId="3" fontId="11" fillId="0" borderId="1" xfId="5" applyNumberFormat="1" applyFont="1" applyBorder="1" applyAlignment="1" applyProtection="1">
      <alignment horizontal="right"/>
      <protection locked="0"/>
    </xf>
    <xf numFmtId="0" fontId="6" fillId="5" borderId="1" xfId="6" applyFont="1" applyFill="1" applyBorder="1" applyAlignment="1">
      <alignment horizontal="center"/>
    </xf>
    <xf numFmtId="175" fontId="6" fillId="5" borderId="1" xfId="3" applyNumberFormat="1" applyFont="1" applyFill="1" applyBorder="1" applyAlignment="1"/>
    <xf numFmtId="175" fontId="6" fillId="5" borderId="1" xfId="3" applyFont="1" applyFill="1" applyBorder="1" applyAlignment="1">
      <alignment horizontal="center"/>
    </xf>
    <xf numFmtId="0" fontId="6" fillId="6" borderId="1" xfId="6" applyNumberFormat="1" applyFont="1" applyFill="1" applyBorder="1" applyAlignment="1">
      <alignment horizontal="center"/>
    </xf>
    <xf numFmtId="0" fontId="6" fillId="0" borderId="1" xfId="6" applyNumberFormat="1" applyFont="1" applyFill="1" applyBorder="1" applyAlignment="1">
      <alignment horizontal="left"/>
    </xf>
    <xf numFmtId="0" fontId="6" fillId="6" borderId="1" xfId="3" applyNumberFormat="1" applyFont="1" applyFill="1" applyBorder="1" applyAlignment="1"/>
    <xf numFmtId="3" fontId="6" fillId="0" borderId="1" xfId="3" applyNumberFormat="1" applyFont="1" applyBorder="1" applyAlignment="1">
      <alignment horizontal="right"/>
    </xf>
    <xf numFmtId="14" fontId="11" fillId="0" borderId="1" xfId="6" applyNumberFormat="1" applyFont="1" applyBorder="1" applyAlignment="1" applyProtection="1">
      <alignment horizontal="center"/>
      <protection locked="0"/>
    </xf>
    <xf numFmtId="0" fontId="6" fillId="0" borderId="1" xfId="6" applyFont="1" applyBorder="1" applyAlignment="1">
      <alignment horizontal="left"/>
    </xf>
    <xf numFmtId="0" fontId="6" fillId="0" borderId="1" xfId="6" applyFont="1" applyBorder="1"/>
    <xf numFmtId="3" fontId="14" fillId="0" borderId="1" xfId="3" applyNumberFormat="1" applyFont="1" applyBorder="1" applyAlignment="1" applyProtection="1">
      <protection locked="0"/>
    </xf>
    <xf numFmtId="3" fontId="15" fillId="0" borderId="1" xfId="3" applyNumberFormat="1" applyFont="1" applyBorder="1" applyAlignment="1" applyProtection="1">
      <protection locked="0"/>
    </xf>
    <xf numFmtId="3" fontId="11" fillId="0" borderId="1" xfId="3" applyNumberFormat="1" applyFont="1" applyBorder="1" applyAlignment="1" applyProtection="1">
      <protection locked="0"/>
    </xf>
    <xf numFmtId="14" fontId="6" fillId="0" borderId="0" xfId="6" applyNumberFormat="1" applyFont="1" applyAlignment="1">
      <alignment horizontal="center"/>
    </xf>
    <xf numFmtId="3" fontId="6" fillId="0" borderId="0" xfId="3" applyNumberFormat="1" applyFont="1"/>
    <xf numFmtId="0" fontId="9" fillId="0" borderId="0" xfId="8" applyFont="1" applyAlignment="1">
      <alignment horizontal="centerContinuous"/>
    </xf>
    <xf numFmtId="0" fontId="6" fillId="0" borderId="0" xfId="8" applyFont="1" applyAlignment="1">
      <alignment horizontal="centerContinuous"/>
    </xf>
    <xf numFmtId="0" fontId="6" fillId="0" borderId="0" xfId="8" applyFont="1"/>
    <xf numFmtId="0" fontId="7" fillId="10" borderId="1" xfId="8" applyFont="1" applyFill="1" applyBorder="1" applyAlignment="1">
      <alignment horizontal="center"/>
    </xf>
    <xf numFmtId="0" fontId="7" fillId="10" borderId="1" xfId="8" applyFont="1" applyFill="1" applyBorder="1" applyAlignment="1">
      <alignment horizontal="center" textRotation="255"/>
    </xf>
    <xf numFmtId="0" fontId="7" fillId="10" borderId="1" xfId="8" applyFont="1" applyFill="1" applyBorder="1" applyAlignment="1">
      <alignment textRotation="255"/>
    </xf>
    <xf numFmtId="0" fontId="16" fillId="0" borderId="0" xfId="8" applyFont="1"/>
    <xf numFmtId="177" fontId="6" fillId="0" borderId="1" xfId="8" applyNumberFormat="1" applyFont="1" applyBorder="1"/>
    <xf numFmtId="0" fontId="16" fillId="0" borderId="1" xfId="8" applyFont="1" applyBorder="1"/>
    <xf numFmtId="168" fontId="6" fillId="0" borderId="1" xfId="8" applyNumberFormat="1" applyFont="1" applyBorder="1" applyProtection="1">
      <protection locked="0"/>
    </xf>
    <xf numFmtId="168" fontId="6" fillId="0" borderId="1" xfId="8" applyNumberFormat="1" applyFont="1" applyBorder="1"/>
    <xf numFmtId="168" fontId="6" fillId="0" borderId="1" xfId="8" applyNumberFormat="1" applyFont="1" applyBorder="1" applyProtection="1">
      <protection hidden="1"/>
    </xf>
    <xf numFmtId="0" fontId="6" fillId="0" borderId="1" xfId="8" applyFont="1" applyBorder="1"/>
    <xf numFmtId="1" fontId="6" fillId="0" borderId="0" xfId="8" applyNumberFormat="1" applyFont="1"/>
    <xf numFmtId="171" fontId="6" fillId="0" borderId="0" xfId="8" applyNumberFormat="1" applyFont="1"/>
    <xf numFmtId="172" fontId="6" fillId="0" borderId="0" xfId="8" applyNumberFormat="1" applyFont="1"/>
    <xf numFmtId="0" fontId="6" fillId="0" borderId="0" xfId="8" applyFont="1" applyAlignment="1">
      <alignment horizontal="fill"/>
    </xf>
    <xf numFmtId="0" fontId="6" fillId="0" borderId="0" xfId="8" applyFont="1" applyAlignment="1">
      <alignment horizontal="right"/>
    </xf>
    <xf numFmtId="0" fontId="8" fillId="0" borderId="0" xfId="8" applyFont="1" applyFill="1" applyBorder="1" applyAlignment="1"/>
    <xf numFmtId="14" fontId="6" fillId="0" borderId="0" xfId="8" applyNumberFormat="1" applyFont="1"/>
    <xf numFmtId="0" fontId="6" fillId="0" borderId="0" xfId="8" applyFont="1" applyBorder="1"/>
    <xf numFmtId="168" fontId="6" fillId="0" borderId="0" xfId="8" applyNumberFormat="1" applyFont="1" applyBorder="1" applyProtection="1">
      <protection locked="0"/>
    </xf>
    <xf numFmtId="168" fontId="6" fillId="0" borderId="0" xfId="8" applyNumberFormat="1" applyFont="1" applyBorder="1"/>
    <xf numFmtId="168" fontId="6" fillId="7" borderId="0" xfId="8" applyNumberFormat="1" applyFont="1" applyFill="1" applyBorder="1" applyProtection="1">
      <protection hidden="1"/>
    </xf>
    <xf numFmtId="0" fontId="6" fillId="7" borderId="0" xfId="8" applyFont="1" applyFill="1" applyBorder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6" fillId="0" borderId="5" xfId="0" applyFont="1" applyBorder="1"/>
    <xf numFmtId="0" fontId="16" fillId="0" borderId="5" xfId="0" applyFont="1" applyBorder="1" applyAlignment="1">
      <alignment horizontal="center"/>
    </xf>
    <xf numFmtId="4" fontId="6" fillId="0" borderId="0" xfId="0" applyNumberFormat="1" applyFont="1"/>
    <xf numFmtId="4" fontId="6" fillId="9" borderId="0" xfId="4" applyNumberFormat="1" applyFont="1" applyFill="1"/>
    <xf numFmtId="0" fontId="16" fillId="0" borderId="0" xfId="0" applyFont="1"/>
    <xf numFmtId="4" fontId="16" fillId="9" borderId="0" xfId="0" applyNumberFormat="1" applyFont="1" applyFill="1"/>
    <xf numFmtId="0" fontId="21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2" fillId="0" borderId="0" xfId="0" applyFont="1" applyAlignment="1"/>
    <xf numFmtId="0" fontId="16" fillId="0" borderId="21" xfId="0" applyFont="1" applyFill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0" fontId="16" fillId="0" borderId="23" xfId="0" applyFont="1" applyFill="1" applyBorder="1" applyAlignment="1">
      <alignment horizontal="center"/>
    </xf>
    <xf numFmtId="170" fontId="6" fillId="0" borderId="1" xfId="1" applyNumberFormat="1" applyFont="1" applyBorder="1"/>
    <xf numFmtId="170" fontId="16" fillId="7" borderId="1" xfId="1" applyNumberFormat="1" applyFont="1" applyFill="1" applyBorder="1"/>
    <xf numFmtId="0" fontId="6" fillId="7" borderId="0" xfId="1" applyNumberFormat="1" applyFont="1" applyFill="1" applyBorder="1"/>
    <xf numFmtId="4" fontId="6" fillId="7" borderId="0" xfId="1" applyNumberFormat="1" applyFont="1" applyFill="1" applyBorder="1" applyAlignment="1">
      <alignment horizontal="right"/>
    </xf>
    <xf numFmtId="170" fontId="6" fillId="0" borderId="0" xfId="1" applyNumberFormat="1" applyFont="1" applyFill="1" applyBorder="1"/>
    <xf numFmtId="0" fontId="6" fillId="0" borderId="0" xfId="0" applyFont="1" applyFill="1" applyBorder="1"/>
    <xf numFmtId="0" fontId="16" fillId="7" borderId="1" xfId="1" applyNumberFormat="1" applyFont="1" applyFill="1" applyBorder="1"/>
    <xf numFmtId="0" fontId="6" fillId="7" borderId="12" xfId="1" applyNumberFormat="1" applyFont="1" applyFill="1" applyBorder="1"/>
    <xf numFmtId="0" fontId="6" fillId="7" borderId="13" xfId="1" applyNumberFormat="1" applyFont="1" applyFill="1" applyBorder="1"/>
    <xf numFmtId="0" fontId="6" fillId="7" borderId="14" xfId="1" applyNumberFormat="1" applyFont="1" applyFill="1" applyBorder="1"/>
    <xf numFmtId="0" fontId="6" fillId="7" borderId="24" xfId="1" applyNumberFormat="1" applyFont="1" applyFill="1" applyBorder="1"/>
    <xf numFmtId="0" fontId="6" fillId="7" borderId="15" xfId="1" applyNumberFormat="1" applyFont="1" applyFill="1" applyBorder="1"/>
    <xf numFmtId="0" fontId="6" fillId="7" borderId="16" xfId="1" applyNumberFormat="1" applyFont="1" applyFill="1" applyBorder="1"/>
    <xf numFmtId="0" fontId="6" fillId="7" borderId="5" xfId="1" applyNumberFormat="1" applyFont="1" applyFill="1" applyBorder="1"/>
    <xf numFmtId="0" fontId="6" fillId="7" borderId="17" xfId="1" applyNumberFormat="1" applyFont="1" applyFill="1" applyBorder="1"/>
    <xf numFmtId="0" fontId="23" fillId="3" borderId="0" xfId="0" applyNumberFormat="1" applyFont="1" applyFill="1" applyAlignment="1">
      <alignment horizontal="centerContinuous"/>
    </xf>
    <xf numFmtId="0" fontId="24" fillId="3" borderId="0" xfId="0" applyNumberFormat="1" applyFont="1" applyFill="1" applyAlignment="1">
      <alignment horizontal="centerContinuous"/>
    </xf>
    <xf numFmtId="0" fontId="24" fillId="3" borderId="0" xfId="0" applyFont="1" applyFill="1" applyAlignment="1">
      <alignment horizontal="centerContinuous"/>
    </xf>
    <xf numFmtId="0" fontId="25" fillId="4" borderId="6" xfId="0" applyNumberFormat="1" applyFont="1" applyFill="1" applyBorder="1" applyAlignment="1">
      <alignment horizontal="center"/>
    </xf>
    <xf numFmtId="169" fontId="6" fillId="0" borderId="0" xfId="0" applyNumberFormat="1" applyFont="1"/>
    <xf numFmtId="14" fontId="6" fillId="0" borderId="7" xfId="0" applyNumberFormat="1" applyFont="1" applyBorder="1"/>
    <xf numFmtId="0" fontId="6" fillId="0" borderId="8" xfId="0" applyNumberFormat="1" applyFont="1" applyBorder="1"/>
    <xf numFmtId="49" fontId="6" fillId="0" borderId="8" xfId="0" applyNumberFormat="1" applyFont="1" applyBorder="1"/>
    <xf numFmtId="166" fontId="6" fillId="0" borderId="8" xfId="0" applyNumberFormat="1" applyFont="1" applyBorder="1"/>
    <xf numFmtId="166" fontId="16" fillId="8" borderId="20" xfId="0" applyNumberFormat="1" applyFont="1" applyFill="1" applyBorder="1"/>
    <xf numFmtId="14" fontId="6" fillId="0" borderId="9" xfId="0" applyNumberFormat="1" applyFont="1" applyBorder="1"/>
    <xf numFmtId="0" fontId="6" fillId="0" borderId="1" xfId="0" applyNumberFormat="1" applyFont="1" applyBorder="1"/>
    <xf numFmtId="49" fontId="6" fillId="0" borderId="1" xfId="0" applyNumberFormat="1" applyFont="1" applyBorder="1"/>
    <xf numFmtId="166" fontId="6" fillId="0" borderId="1" xfId="0" applyNumberFormat="1" applyFont="1" applyBorder="1"/>
    <xf numFmtId="166" fontId="16" fillId="8" borderId="19" xfId="0" applyNumberFormat="1" applyFont="1" applyFill="1" applyBorder="1"/>
    <xf numFmtId="14" fontId="6" fillId="0" borderId="10" xfId="0" applyNumberFormat="1" applyFont="1" applyBorder="1"/>
    <xf numFmtId="0" fontId="6" fillId="0" borderId="11" xfId="0" applyFont="1" applyBorder="1"/>
    <xf numFmtId="49" fontId="6" fillId="0" borderId="11" xfId="0" applyNumberFormat="1" applyFont="1" applyBorder="1"/>
    <xf numFmtId="4" fontId="6" fillId="0" borderId="11" xfId="0" applyNumberFormat="1" applyFont="1" applyBorder="1"/>
    <xf numFmtId="166" fontId="16" fillId="8" borderId="25" xfId="0" applyNumberFormat="1" applyFont="1" applyFill="1" applyBorder="1"/>
    <xf numFmtId="0" fontId="6" fillId="8" borderId="20" xfId="0" applyNumberFormat="1" applyFont="1" applyFill="1" applyBorder="1"/>
    <xf numFmtId="0" fontId="6" fillId="8" borderId="19" xfId="0" applyNumberFormat="1" applyFont="1" applyFill="1" applyBorder="1"/>
    <xf numFmtId="0" fontId="6" fillId="8" borderId="25" xfId="0" applyNumberFormat="1" applyFont="1" applyFill="1" applyBorder="1"/>
    <xf numFmtId="0" fontId="16" fillId="0" borderId="0" xfId="0" quotePrefix="1" applyFont="1" applyAlignment="1">
      <alignment horizontal="centerContinuous"/>
    </xf>
    <xf numFmtId="3" fontId="6" fillId="0" borderId="0" xfId="1" applyNumberFormat="1" applyFont="1" applyAlignment="1"/>
    <xf numFmtId="0" fontId="6" fillId="0" borderId="5" xfId="0" applyFont="1" applyBorder="1"/>
    <xf numFmtId="0" fontId="26" fillId="0" borderId="0" xfId="0" applyFont="1"/>
    <xf numFmtId="0" fontId="9" fillId="0" borderId="0" xfId="0" applyFont="1" applyAlignment="1">
      <alignment horizontal="centerContinuous"/>
    </xf>
    <xf numFmtId="0" fontId="6" fillId="0" borderId="0" xfId="0" applyFont="1" applyBorder="1"/>
    <xf numFmtId="0" fontId="27" fillId="0" borderId="0" xfId="0" applyNumberFormat="1" applyFont="1" applyAlignment="1">
      <alignment horizontal="centerContinuous"/>
    </xf>
    <xf numFmtId="0" fontId="28" fillId="0" borderId="0" xfId="0" applyFont="1" applyAlignment="1">
      <alignment horizontal="center"/>
    </xf>
    <xf numFmtId="0" fontId="29" fillId="0" borderId="0" xfId="0" applyFont="1"/>
    <xf numFmtId="14" fontId="29" fillId="0" borderId="0" xfId="0" applyNumberFormat="1" applyFont="1"/>
    <xf numFmtId="0" fontId="29" fillId="0" borderId="0" xfId="0" applyFont="1" applyAlignment="1">
      <alignment horizontal="center"/>
    </xf>
    <xf numFmtId="0" fontId="29" fillId="7" borderId="0" xfId="0" applyFont="1" applyFill="1" applyAlignment="1">
      <alignment horizontal="center"/>
    </xf>
    <xf numFmtId="166" fontId="29" fillId="0" borderId="0" xfId="0" applyNumberFormat="1" applyFont="1"/>
    <xf numFmtId="0" fontId="29" fillId="0" borderId="0" xfId="0" applyNumberFormat="1" applyFont="1"/>
    <xf numFmtId="0" fontId="29" fillId="7" borderId="0" xfId="0" applyFont="1" applyFill="1" applyAlignment="1"/>
    <xf numFmtId="0" fontId="29" fillId="0" borderId="0" xfId="0" applyNumberFormat="1" applyFont="1" applyAlignment="1">
      <alignment horizontal="right"/>
    </xf>
    <xf numFmtId="10" fontId="29" fillId="0" borderId="0" xfId="0" applyNumberFormat="1" applyFont="1"/>
    <xf numFmtId="0" fontId="29" fillId="0" borderId="2" xfId="0" applyNumberFormat="1" applyFont="1" applyBorder="1" applyAlignment="1">
      <alignment horizontal="center"/>
    </xf>
    <xf numFmtId="0" fontId="29" fillId="7" borderId="0" xfId="0" applyNumberFormat="1" applyFont="1" applyFill="1"/>
    <xf numFmtId="166" fontId="29" fillId="7" borderId="0" xfId="0" applyNumberFormat="1" applyFont="1" applyFill="1"/>
    <xf numFmtId="0" fontId="29" fillId="0" borderId="0" xfId="0" applyFont="1" applyAlignment="1">
      <alignment horizontal="centerContinuous"/>
    </xf>
    <xf numFmtId="0" fontId="30" fillId="0" borderId="3" xfId="0" applyNumberFormat="1" applyFont="1" applyBorder="1"/>
    <xf numFmtId="0" fontId="30" fillId="0" borderId="3" xfId="0" applyNumberFormat="1" applyFont="1" applyBorder="1" applyAlignment="1">
      <alignment horizontal="center"/>
    </xf>
    <xf numFmtId="167" fontId="29" fillId="0" borderId="0" xfId="0" applyNumberFormat="1" applyFont="1"/>
    <xf numFmtId="0" fontId="29" fillId="0" borderId="4" xfId="0" applyNumberFormat="1" applyFont="1" applyBorder="1"/>
    <xf numFmtId="167" fontId="29" fillId="0" borderId="4" xfId="0" applyNumberFormat="1" applyFont="1" applyBorder="1"/>
    <xf numFmtId="0" fontId="30" fillId="0" borderId="0" xfId="0" applyNumberFormat="1" applyFont="1"/>
    <xf numFmtId="176" fontId="29" fillId="0" borderId="0" xfId="0" applyNumberFormat="1" applyFont="1" applyAlignment="1">
      <alignment horizontal="right"/>
    </xf>
    <xf numFmtId="166" fontId="29" fillId="0" borderId="4" xfId="0" applyNumberFormat="1" applyFont="1" applyBorder="1"/>
    <xf numFmtId="167" fontId="29" fillId="7" borderId="0" xfId="0" applyNumberFormat="1" applyFont="1" applyFill="1"/>
    <xf numFmtId="0" fontId="32" fillId="0" borderId="0" xfId="0" applyNumberFormat="1" applyFont="1" applyAlignment="1">
      <alignment horizontal="centerContinuous"/>
    </xf>
    <xf numFmtId="0" fontId="32" fillId="0" borderId="0" xfId="0" applyFont="1" applyAlignment="1">
      <alignment horizontal="centerContinuous"/>
    </xf>
    <xf numFmtId="0" fontId="28" fillId="0" borderId="0" xfId="0" applyFont="1" applyAlignment="1">
      <alignment horizontal="centerContinuous"/>
    </xf>
    <xf numFmtId="0" fontId="28" fillId="0" borderId="18" xfId="0" applyFont="1" applyBorder="1" applyAlignment="1">
      <alignment horizontal="center"/>
    </xf>
    <xf numFmtId="0" fontId="29" fillId="7" borderId="0" xfId="0" applyFont="1" applyFill="1"/>
    <xf numFmtId="2" fontId="29" fillId="7" borderId="0" xfId="0" applyNumberFormat="1" applyFont="1" applyFill="1"/>
    <xf numFmtId="0" fontId="29" fillId="0" borderId="18" xfId="0" applyFont="1" applyBorder="1"/>
    <xf numFmtId="2" fontId="29" fillId="0" borderId="18" xfId="0" applyNumberFormat="1" applyFont="1" applyFill="1" applyBorder="1"/>
    <xf numFmtId="0" fontId="29" fillId="0" borderId="18" xfId="0" applyFont="1" applyFill="1" applyBorder="1"/>
    <xf numFmtId="0" fontId="28" fillId="0" borderId="0" xfId="0" applyFont="1"/>
    <xf numFmtId="1" fontId="29" fillId="7" borderId="0" xfId="0" applyNumberFormat="1" applyFont="1" applyFill="1"/>
    <xf numFmtId="0" fontId="28" fillId="0" borderId="5" xfId="0" applyFont="1" applyBorder="1" applyAlignment="1">
      <alignment horizontal="center"/>
    </xf>
    <xf numFmtId="164" fontId="29" fillId="7" borderId="0" xfId="4" applyFont="1" applyFill="1"/>
    <xf numFmtId="166" fontId="29" fillId="7" borderId="0" xfId="9" applyNumberFormat="1" applyFont="1" applyFill="1"/>
    <xf numFmtId="166" fontId="29" fillId="7" borderId="0" xfId="4" applyNumberFormat="1" applyFont="1" applyFill="1"/>
    <xf numFmtId="0" fontId="28" fillId="0" borderId="0" xfId="0" applyFont="1" applyAlignment="1">
      <alignment wrapText="1"/>
    </xf>
    <xf numFmtId="4" fontId="29" fillId="0" borderId="0" xfId="0" applyNumberFormat="1" applyFont="1"/>
    <xf numFmtId="0" fontId="5" fillId="0" borderId="0" xfId="0" applyNumberFormat="1" applyFont="1" applyAlignment="1">
      <alignment horizontal="center"/>
    </xf>
    <xf numFmtId="0" fontId="3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2" fillId="0" borderId="21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18" fillId="0" borderId="0" xfId="0" applyFont="1" applyAlignment="1">
      <alignment horizontal="center"/>
    </xf>
    <xf numFmtId="175" fontId="13" fillId="5" borderId="26" xfId="3" applyNumberFormat="1" applyFont="1" applyFill="1" applyBorder="1" applyAlignment="1">
      <alignment horizontal="center"/>
    </xf>
    <xf numFmtId="175" fontId="13" fillId="5" borderId="27" xfId="3" applyNumberFormat="1" applyFont="1" applyFill="1" applyBorder="1" applyAlignment="1">
      <alignment horizontal="center"/>
    </xf>
    <xf numFmtId="175" fontId="13" fillId="5" borderId="28" xfId="3" applyNumberFormat="1" applyFont="1" applyFill="1" applyBorder="1" applyAlignment="1">
      <alignment horizontal="center"/>
    </xf>
    <xf numFmtId="3" fontId="12" fillId="0" borderId="26" xfId="5" applyNumberFormat="1" applyFont="1" applyBorder="1" applyAlignment="1" applyProtection="1">
      <alignment horizontal="right"/>
      <protection locked="0"/>
    </xf>
    <xf numFmtId="3" fontId="12" fillId="0" borderId="28" xfId="5" applyNumberFormat="1" applyFont="1" applyBorder="1" applyAlignment="1" applyProtection="1">
      <alignment horizontal="right"/>
      <protection locked="0"/>
    </xf>
    <xf numFmtId="0" fontId="9" fillId="0" borderId="24" xfId="6" applyFont="1" applyBorder="1" applyAlignment="1">
      <alignment horizontal="center"/>
    </xf>
    <xf numFmtId="0" fontId="9" fillId="0" borderId="0" xfId="6" applyFont="1" applyBorder="1" applyAlignment="1">
      <alignment horizontal="center"/>
    </xf>
  </cellXfs>
  <cellStyles count="11">
    <cellStyle name="Millares [0]" xfId="1" builtinId="6"/>
    <cellStyle name="Millares [0]_base datos" xfId="2"/>
    <cellStyle name="Millares_Enero" xfId="3"/>
    <cellStyle name="Moneda [0]" xfId="4" builtinId="7"/>
    <cellStyle name="Moneda_Enero" xfId="5"/>
    <cellStyle name="Normal" xfId="0" builtinId="0"/>
    <cellStyle name="Normal_CAIXA" xfId="6"/>
    <cellStyle name="Normal_Hoja1" xfId="7"/>
    <cellStyle name="Normal_N2REPAS" xfId="8"/>
    <cellStyle name="Porcentaje" xfId="9" builtinId="5"/>
    <cellStyle name="tlitols" xfId="10"/>
  </cellStyles>
  <dxfs count="3">
    <dxf>
      <font>
        <b/>
        <i val="0"/>
        <condense val="0"/>
        <extend val="0"/>
        <color indexed="11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PRODUCCIÓ DE CEREALS D’HIVERN</a:t>
            </a:r>
          </a:p>
        </c:rich>
      </c:tx>
      <c:layout>
        <c:manualLayout>
          <c:xMode val="edge"/>
          <c:yMode val="edge"/>
          <c:x val="0.31875024318713624"/>
          <c:y val="3.58306758809355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56257748609733"/>
          <c:y val="0.19869738443064247"/>
          <c:w val="0.87656316876462459"/>
          <c:h val="0.570033479923974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'Cereals (2)'!$B$7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'Cereals (2)'!$A$8:$A$11</c:f>
              <c:strCache>
                <c:ptCount val="4"/>
                <c:pt idx="0">
                  <c:v>Blat</c:v>
                </c:pt>
                <c:pt idx="1">
                  <c:v>Ordi</c:v>
                </c:pt>
                <c:pt idx="2">
                  <c:v>Drena</c:v>
                </c:pt>
                <c:pt idx="3">
                  <c:v>Sègol</c:v>
                </c:pt>
              </c:strCache>
            </c:strRef>
          </c:cat>
          <c:val>
            <c:numRef>
              <c:f>'Cereals (2)'!$B$8:$B$11</c:f>
              <c:numCache>
                <c:formatCode>#,##0</c:formatCode>
                <c:ptCount val="4"/>
                <c:pt idx="0">
                  <c:v>6052</c:v>
                </c:pt>
                <c:pt idx="1">
                  <c:v>10789</c:v>
                </c:pt>
                <c:pt idx="2">
                  <c:v>3787</c:v>
                </c:pt>
                <c:pt idx="3">
                  <c:v>3315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1-46E2-BE85-F1D917FA377E}"/>
            </c:ext>
          </c:extLst>
        </c:ser>
        <c:ser>
          <c:idx val="1"/>
          <c:order val="1"/>
          <c:tx>
            <c:strRef>
              <c:f>'Cereals (2)'!$C$7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'Cereals (2)'!$A$8:$A$11</c:f>
              <c:strCache>
                <c:ptCount val="4"/>
                <c:pt idx="0">
                  <c:v>Blat</c:v>
                </c:pt>
                <c:pt idx="1">
                  <c:v>Ordi</c:v>
                </c:pt>
                <c:pt idx="2">
                  <c:v>Drena</c:v>
                </c:pt>
                <c:pt idx="3">
                  <c:v>Sègol</c:v>
                </c:pt>
              </c:strCache>
            </c:strRef>
          </c:cat>
          <c:val>
            <c:numRef>
              <c:f>'Cereals (2)'!$C$8:$C$11</c:f>
              <c:numCache>
                <c:formatCode>#,##0</c:formatCode>
                <c:ptCount val="4"/>
                <c:pt idx="0">
                  <c:v>5329</c:v>
                </c:pt>
                <c:pt idx="1">
                  <c:v>10698</c:v>
                </c:pt>
                <c:pt idx="2">
                  <c:v>3679</c:v>
                </c:pt>
                <c:pt idx="3">
                  <c:v>3273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1-46E2-BE85-F1D917FA377E}"/>
            </c:ext>
          </c:extLst>
        </c:ser>
        <c:ser>
          <c:idx val="2"/>
          <c:order val="2"/>
          <c:tx>
            <c:strRef>
              <c:f>'Cereals (2)'!$D$7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'Cereals (2)'!$A$8:$A$11</c:f>
              <c:strCache>
                <c:ptCount val="4"/>
                <c:pt idx="0">
                  <c:v>Blat</c:v>
                </c:pt>
                <c:pt idx="1">
                  <c:v>Ordi</c:v>
                </c:pt>
                <c:pt idx="2">
                  <c:v>Drena</c:v>
                </c:pt>
                <c:pt idx="3">
                  <c:v>Sègol</c:v>
                </c:pt>
              </c:strCache>
            </c:strRef>
          </c:cat>
          <c:val>
            <c:numRef>
              <c:f>'Cereals (2)'!$D$8:$D$11</c:f>
              <c:numCache>
                <c:formatCode>#,##0</c:formatCode>
                <c:ptCount val="4"/>
                <c:pt idx="0">
                  <c:v>4392</c:v>
                </c:pt>
                <c:pt idx="1">
                  <c:v>7431</c:v>
                </c:pt>
                <c:pt idx="2">
                  <c:v>3433</c:v>
                </c:pt>
                <c:pt idx="3">
                  <c:v>3220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41-46E2-BE85-F1D917FA377E}"/>
            </c:ext>
          </c:extLst>
        </c:ser>
        <c:ser>
          <c:idx val="3"/>
          <c:order val="3"/>
          <c:tx>
            <c:strRef>
              <c:f>'Cereals (2)'!$E$7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'Cereals (2)'!$A$8:$A$11</c:f>
              <c:strCache>
                <c:ptCount val="4"/>
                <c:pt idx="0">
                  <c:v>Blat</c:v>
                </c:pt>
                <c:pt idx="1">
                  <c:v>Ordi</c:v>
                </c:pt>
                <c:pt idx="2">
                  <c:v>Drena</c:v>
                </c:pt>
                <c:pt idx="3">
                  <c:v>Sègol</c:v>
                </c:pt>
              </c:strCache>
            </c:strRef>
          </c:cat>
          <c:val>
            <c:numRef>
              <c:f>'Cereals (2)'!$E$8:$E$11</c:f>
              <c:numCache>
                <c:formatCode>#,##0</c:formatCode>
                <c:ptCount val="4"/>
                <c:pt idx="0">
                  <c:v>5768</c:v>
                </c:pt>
                <c:pt idx="1">
                  <c:v>9602</c:v>
                </c:pt>
                <c:pt idx="2">
                  <c:v>3502</c:v>
                </c:pt>
                <c:pt idx="3">
                  <c:v>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41-46E2-BE85-F1D917FA3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8096"/>
        <c:axId val="1"/>
      </c:barChart>
      <c:catAx>
        <c:axId val="22977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9778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9531280159973264"/>
          <c:y val="0.90228156536537651"/>
          <c:w val="0.28906272053735393"/>
          <c:h val="7.49186859328652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PRODUCCIÓ DE CEREALS D’HIVERN</a:t>
            </a:r>
          </a:p>
        </c:rich>
      </c:tx>
      <c:layout>
        <c:manualLayout>
          <c:xMode val="edge"/>
          <c:yMode val="edge"/>
          <c:x val="0.31875024318713624"/>
          <c:y val="3.58306758809355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56257748609733"/>
          <c:y val="0.19869738443064247"/>
          <c:w val="0.87656316876462459"/>
          <c:h val="0.57003347992397435"/>
        </c:manualLayout>
      </c:layout>
      <c:lineChart>
        <c:grouping val="standard"/>
        <c:varyColors val="0"/>
        <c:ser>
          <c:idx val="0"/>
          <c:order val="0"/>
          <c:tx>
            <c:strRef>
              <c:f>'Cereals (2)'!$A$8</c:f>
              <c:strCache>
                <c:ptCount val="1"/>
                <c:pt idx="0">
                  <c:v>Blat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'Cereals (2)'!$B$7:$E$7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</c:numCache>
            </c:numRef>
          </c:cat>
          <c:val>
            <c:numRef>
              <c:f>'Cereals (2)'!$B$8:$E$8</c:f>
              <c:numCache>
                <c:formatCode>#,##0</c:formatCode>
                <c:ptCount val="4"/>
                <c:pt idx="0">
                  <c:v>6052</c:v>
                </c:pt>
                <c:pt idx="1">
                  <c:v>5329</c:v>
                </c:pt>
                <c:pt idx="2">
                  <c:v>4392</c:v>
                </c:pt>
                <c:pt idx="3">
                  <c:v>5768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D-42BD-B9C1-DCEB3E5CAB97}"/>
            </c:ext>
          </c:extLst>
        </c:ser>
        <c:ser>
          <c:idx val="1"/>
          <c:order val="1"/>
          <c:tx>
            <c:strRef>
              <c:f>'Cereals (2)'!$A$9</c:f>
              <c:strCache>
                <c:ptCount val="1"/>
                <c:pt idx="0">
                  <c:v>Ordi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'Cereals (2)'!$B$7:$E$7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</c:numCache>
            </c:numRef>
          </c:cat>
          <c:val>
            <c:numRef>
              <c:f>'Cereals (2)'!$B$9:$E$9</c:f>
              <c:numCache>
                <c:formatCode>#,##0</c:formatCode>
                <c:ptCount val="4"/>
                <c:pt idx="0">
                  <c:v>10789</c:v>
                </c:pt>
                <c:pt idx="1">
                  <c:v>10698</c:v>
                </c:pt>
                <c:pt idx="2">
                  <c:v>7431</c:v>
                </c:pt>
                <c:pt idx="3">
                  <c:v>9602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3D-42BD-B9C1-DCEB3E5CAB97}"/>
            </c:ext>
          </c:extLst>
        </c:ser>
        <c:ser>
          <c:idx val="2"/>
          <c:order val="2"/>
          <c:tx>
            <c:strRef>
              <c:f>'Cereals (2)'!$A$10</c:f>
              <c:strCache>
                <c:ptCount val="1"/>
                <c:pt idx="0">
                  <c:v>Drena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'Cereals (2)'!$B$7:$E$7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</c:numCache>
            </c:numRef>
          </c:cat>
          <c:val>
            <c:numRef>
              <c:f>'Cereals (2)'!$B$10:$E$10</c:f>
              <c:numCache>
                <c:formatCode>#,##0</c:formatCode>
                <c:ptCount val="4"/>
                <c:pt idx="0">
                  <c:v>3787</c:v>
                </c:pt>
                <c:pt idx="1">
                  <c:v>3679</c:v>
                </c:pt>
                <c:pt idx="2">
                  <c:v>3433</c:v>
                </c:pt>
                <c:pt idx="3">
                  <c:v>3502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3D-42BD-B9C1-DCEB3E5CAB97}"/>
            </c:ext>
          </c:extLst>
        </c:ser>
        <c:ser>
          <c:idx val="3"/>
          <c:order val="3"/>
          <c:tx>
            <c:strRef>
              <c:f>'Cereals (2)'!$A$11</c:f>
              <c:strCache>
                <c:ptCount val="1"/>
                <c:pt idx="0">
                  <c:v>Sègol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'Cereals (2)'!$B$7:$E$7</c:f>
              <c:numCache>
                <c:formatCode>General</c:formatCode>
                <c:ptCount val="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</c:numCache>
            </c:numRef>
          </c:cat>
          <c:val>
            <c:numRef>
              <c:f>'Cereals (2)'!$B$11:$E$11</c:f>
              <c:numCache>
                <c:formatCode>#,##0</c:formatCode>
                <c:ptCount val="4"/>
                <c:pt idx="0">
                  <c:v>3315</c:v>
                </c:pt>
                <c:pt idx="1">
                  <c:v>3273</c:v>
                </c:pt>
                <c:pt idx="2">
                  <c:v>3220</c:v>
                </c:pt>
                <c:pt idx="3">
                  <c:v>3319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3D-42BD-B9C1-DCEB3E5CA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602488"/>
        <c:axId val="1"/>
      </c:lineChart>
      <c:catAx>
        <c:axId val="216602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166024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50025749226187"/>
          <c:y val="0.90228156536537651"/>
          <c:w val="0.40468780875229549"/>
          <c:h val="7.49186859328652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PRODUCCIÓ DE CEREALS D’HIVERN - 2005</a:t>
            </a:r>
          </a:p>
        </c:rich>
      </c:tx>
      <c:layout>
        <c:manualLayout>
          <c:xMode val="edge"/>
          <c:yMode val="edge"/>
          <c:x val="0.2875002193452601"/>
          <c:y val="3.59478271415030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5781277298948133"/>
          <c:y val="0.29085060141761582"/>
          <c:w val="0.26875020504013447"/>
          <c:h val="0.56209329712168454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90-45D1-BB6B-A788EC20253C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90-45D1-BB6B-A788EC20253C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490-45D1-BB6B-A788EC20253C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90-45D1-BB6B-A788EC20253C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'Cereals (2)'!$A$8:$A$11</c:f>
              <c:strCache>
                <c:ptCount val="4"/>
                <c:pt idx="0">
                  <c:v>Blat</c:v>
                </c:pt>
                <c:pt idx="1">
                  <c:v>Ordi</c:v>
                </c:pt>
                <c:pt idx="2">
                  <c:v>Drena</c:v>
                </c:pt>
                <c:pt idx="3">
                  <c:v>Sègol</c:v>
                </c:pt>
              </c:strCache>
            </c:strRef>
          </c:cat>
          <c:val>
            <c:numRef>
              <c:f>'Cereals (2)'!$E$8:$E$11</c:f>
              <c:numCache>
                <c:formatCode>#,##0</c:formatCode>
                <c:ptCount val="4"/>
                <c:pt idx="0">
                  <c:v>5768</c:v>
                </c:pt>
                <c:pt idx="1">
                  <c:v>9602</c:v>
                </c:pt>
                <c:pt idx="2">
                  <c:v>3502</c:v>
                </c:pt>
                <c:pt idx="3">
                  <c:v>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90-45D1-BB6B-A788EC20253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VENDES DE TELEVISORS PER TRIMESTRES</a:t>
            </a:r>
          </a:p>
        </c:rich>
      </c:tx>
      <c:layout>
        <c:manualLayout>
          <c:xMode val="edge"/>
          <c:yMode val="edge"/>
          <c:x val="0.22343767046941412"/>
          <c:y val="3.50878194896161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2509775169201"/>
          <c:y val="0.1988309771078248"/>
          <c:w val="0.8500006484990299"/>
          <c:h val="0.59356894636600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'Línies de muntatge (2)'!$B$4</c:f>
              <c:strCache>
                <c:ptCount val="1"/>
                <c:pt idx="0">
                  <c:v>T1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'Línies de muntatge (2)'!$A$5:$A$7</c:f>
              <c:strCache>
                <c:ptCount val="3"/>
                <c:pt idx="0">
                  <c:v>Amèrica</c:v>
                </c:pt>
                <c:pt idx="1">
                  <c:v>Europa</c:v>
                </c:pt>
                <c:pt idx="2">
                  <c:v>Internacional</c:v>
                </c:pt>
              </c:strCache>
            </c:strRef>
          </c:cat>
          <c:val>
            <c:numRef>
              <c:f>'Línies de muntatge (2)'!$B$5:$B$7</c:f>
              <c:numCache>
                <c:formatCode>#,##0.00</c:formatCode>
                <c:ptCount val="3"/>
                <c:pt idx="0">
                  <c:v>10665.548784152514</c:v>
                </c:pt>
                <c:pt idx="1">
                  <c:v>8673.6384070775184</c:v>
                </c:pt>
                <c:pt idx="2">
                  <c:v>11834.619499236715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3-47AE-9898-728DF70F0992}"/>
            </c:ext>
          </c:extLst>
        </c:ser>
        <c:ser>
          <c:idx val="1"/>
          <c:order val="1"/>
          <c:tx>
            <c:strRef>
              <c:f>'Línies de muntatge (2)'!$C$4</c:f>
              <c:strCache>
                <c:ptCount val="1"/>
                <c:pt idx="0">
                  <c:v>T2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'Línies de muntatge (2)'!$A$5:$A$7</c:f>
              <c:strCache>
                <c:ptCount val="3"/>
                <c:pt idx="0">
                  <c:v>Amèrica</c:v>
                </c:pt>
                <c:pt idx="1">
                  <c:v>Europa</c:v>
                </c:pt>
                <c:pt idx="2">
                  <c:v>Internacional</c:v>
                </c:pt>
              </c:strCache>
            </c:strRef>
          </c:cat>
          <c:val>
            <c:numRef>
              <c:f>'Línies de muntatge (2)'!$C$5:$C$7</c:f>
              <c:numCache>
                <c:formatCode>#,##0.00</c:formatCode>
                <c:ptCount val="3"/>
                <c:pt idx="0">
                  <c:v>7640.1620328633417</c:v>
                </c:pt>
                <c:pt idx="1">
                  <c:v>6436.7194355294314</c:v>
                </c:pt>
                <c:pt idx="2">
                  <c:v>8855.9494188212957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83-47AE-9898-728DF70F0992}"/>
            </c:ext>
          </c:extLst>
        </c:ser>
        <c:ser>
          <c:idx val="2"/>
          <c:order val="2"/>
          <c:tx>
            <c:strRef>
              <c:f>'Línies de muntatge (2)'!$D$4</c:f>
              <c:strCache>
                <c:ptCount val="1"/>
                <c:pt idx="0">
                  <c:v>T3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'Línies de muntatge (2)'!$A$5:$A$7</c:f>
              <c:strCache>
                <c:ptCount val="3"/>
                <c:pt idx="0">
                  <c:v>Amèrica</c:v>
                </c:pt>
                <c:pt idx="1">
                  <c:v>Europa</c:v>
                </c:pt>
                <c:pt idx="2">
                  <c:v>Internacional</c:v>
                </c:pt>
              </c:strCache>
            </c:strRef>
          </c:cat>
          <c:val>
            <c:numRef>
              <c:f>'Línies de muntatge (2)'!$D$5:$D$7</c:f>
              <c:numCache>
                <c:formatCode>#,##0.00</c:formatCode>
                <c:ptCount val="3"/>
                <c:pt idx="0">
                  <c:v>8566.8686067337403</c:v>
                </c:pt>
                <c:pt idx="1">
                  <c:v>6436.7194355294314</c:v>
                </c:pt>
                <c:pt idx="2">
                  <c:v>8855.9494188212957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83-47AE-9898-728DF70F0992}"/>
            </c:ext>
          </c:extLst>
        </c:ser>
        <c:ser>
          <c:idx val="3"/>
          <c:order val="3"/>
          <c:tx>
            <c:strRef>
              <c:f>'Línies de muntatge (2)'!$E$4</c:f>
              <c:strCache>
                <c:ptCount val="1"/>
                <c:pt idx="0">
                  <c:v>T4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'Línies de muntatge (2)'!$A$5:$A$7</c:f>
              <c:strCache>
                <c:ptCount val="3"/>
                <c:pt idx="0">
                  <c:v>Amèrica</c:v>
                </c:pt>
                <c:pt idx="1">
                  <c:v>Europa</c:v>
                </c:pt>
                <c:pt idx="2">
                  <c:v>Internacional</c:v>
                </c:pt>
              </c:strCache>
            </c:strRef>
          </c:cat>
          <c:val>
            <c:numRef>
              <c:f>'Línies de muntatge (2)'!$E$5:$E$7</c:f>
              <c:numCache>
                <c:formatCode>#,##0.00</c:formatCode>
                <c:ptCount val="3"/>
                <c:pt idx="0">
                  <c:v>14516.888440133185</c:v>
                </c:pt>
                <c:pt idx="1">
                  <c:v>11947.501592682076</c:v>
                </c:pt>
                <c:pt idx="2">
                  <c:v>16006.166384190978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83-47AE-9898-728DF70F0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062520"/>
        <c:axId val="1"/>
      </c:barChart>
      <c:catAx>
        <c:axId val="22706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27062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156284451510964"/>
          <c:y val="0.91228330673001967"/>
          <c:w val="0.20156265378010085"/>
          <c:h val="6.725165402176426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INGRESSOS PER LÍNIA DE MUNTATGE - 2004</a:t>
            </a:r>
          </a:p>
        </c:rich>
      </c:tx>
      <c:layout>
        <c:manualLayout>
          <c:xMode val="edge"/>
          <c:yMode val="edge"/>
          <c:x val="0.22187516927732032"/>
          <c:y val="3.5294168333766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2509775169201"/>
          <c:y val="0.20000028722467719"/>
          <c:w val="0.69218802809755564"/>
          <c:h val="0.67058919834156472"/>
        </c:manualLayout>
      </c:layout>
      <c:lineChart>
        <c:grouping val="standard"/>
        <c:varyColors val="0"/>
        <c:ser>
          <c:idx val="0"/>
          <c:order val="0"/>
          <c:tx>
            <c:strRef>
              <c:f>'Línies de muntatge (2)'!$A$4</c:f>
              <c:strCache>
                <c:ptCount val="1"/>
                <c:pt idx="0">
                  <c:v>Televisors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'Línies de muntatge (2)'!$B$4:$E$4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'Línies de muntatge (2)'!$B$8:$E$8</c:f>
              <c:numCache>
                <c:formatCode>#,##0.00</c:formatCode>
                <c:ptCount val="4"/>
                <c:pt idx="0">
                  <c:v>31173.80669046675</c:v>
                </c:pt>
                <c:pt idx="1">
                  <c:v>22932.83088721407</c:v>
                </c:pt>
                <c:pt idx="2">
                  <c:v>23859.537461084466</c:v>
                </c:pt>
                <c:pt idx="3">
                  <c:v>42470.556417006235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B2-40E5-83D2-8EA2FED68011}"/>
            </c:ext>
          </c:extLst>
        </c:ser>
        <c:ser>
          <c:idx val="1"/>
          <c:order val="1"/>
          <c:tx>
            <c:strRef>
              <c:f>'Línies de muntatge (2)'!$A$9</c:f>
              <c:strCache>
                <c:ptCount val="1"/>
                <c:pt idx="0">
                  <c:v>Estèreo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'Línies de muntatge (2)'!$B$4:$E$4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'Línies de muntatge (2)'!$B$13:$E$13</c:f>
              <c:numCache>
                <c:formatCode>#,##0.00</c:formatCode>
                <c:ptCount val="4"/>
                <c:pt idx="0">
                  <c:v>54923.953938432314</c:v>
                </c:pt>
                <c:pt idx="1">
                  <c:v>52468.615147909077</c:v>
                </c:pt>
                <c:pt idx="2">
                  <c:v>54193.213371317295</c:v>
                </c:pt>
                <c:pt idx="3">
                  <c:v>63914.04925895208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B2-40E5-83D2-8EA2FED68011}"/>
            </c:ext>
          </c:extLst>
        </c:ser>
        <c:ser>
          <c:idx val="2"/>
          <c:order val="2"/>
          <c:tx>
            <c:strRef>
              <c:f>'Línies de muntatge (2)'!$A$14</c:f>
              <c:strCache>
                <c:ptCount val="1"/>
                <c:pt idx="0">
                  <c:v>Altaveus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'Línies de muntatge (2)'!$B$4:$E$4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'Línies de muntatge (2)'!$B$18:$E$18</c:f>
              <c:numCache>
                <c:formatCode>#,##0.00</c:formatCode>
                <c:ptCount val="4"/>
                <c:pt idx="0">
                  <c:v>13416.71775269554</c:v>
                </c:pt>
                <c:pt idx="1">
                  <c:v>16460.110826632048</c:v>
                </c:pt>
                <c:pt idx="2">
                  <c:v>19780.31805560564</c:v>
                </c:pt>
                <c:pt idx="3">
                  <c:v>25177.875542413425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B2-40E5-83D2-8EA2FED6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11480"/>
        <c:axId val="1"/>
      </c:lineChart>
      <c:catAx>
        <c:axId val="17011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01114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50063896227944"/>
          <c:y val="0.44705946556104315"/>
          <c:w val="0.15000011444100528"/>
          <c:h val="0.179412022363313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TELEVISORS - PRIMER TRIMESTRE 2004</a:t>
            </a:r>
          </a:p>
        </c:rich>
      </c:tx>
      <c:layout>
        <c:manualLayout>
          <c:xMode val="edge"/>
          <c:yMode val="edge"/>
          <c:x val="0.24960998439937598"/>
          <c:y val="3.571438951587354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372854914196568"/>
          <c:y val="0.35119149690608986"/>
          <c:w val="0.56006240249609984"/>
          <c:h val="0.42262027593783696"/>
        </c:manualLayout>
      </c:layout>
      <c:pie3D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439-4578-B5D4-976E3DBC4B6A}"/>
              </c:ext>
            </c:extLst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439-4578-B5D4-976E3DBC4B6A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439-4578-B5D4-976E3DBC4B6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'Línies de muntatge (2)'!$A$5:$A$7</c:f>
              <c:strCache>
                <c:ptCount val="3"/>
                <c:pt idx="0">
                  <c:v>Amèrica</c:v>
                </c:pt>
                <c:pt idx="1">
                  <c:v>Europa</c:v>
                </c:pt>
                <c:pt idx="2">
                  <c:v>Internacional</c:v>
                </c:pt>
              </c:strCache>
            </c:strRef>
          </c:cat>
          <c:val>
            <c:numRef>
              <c:f>'Línies de muntatge (2)'!$B$5:$B$7</c:f>
              <c:numCache>
                <c:formatCode>#,##0.00</c:formatCode>
                <c:ptCount val="3"/>
                <c:pt idx="0">
                  <c:v>10665.548784152514</c:v>
                </c:pt>
                <c:pt idx="1">
                  <c:v>8673.6384070775184</c:v>
                </c:pt>
                <c:pt idx="2">
                  <c:v>11834.619499236715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39-4578-B5D4-976E3DBC4B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8</xdr:row>
      <xdr:rowOff>0</xdr:rowOff>
    </xdr:from>
    <xdr:to>
      <xdr:col>10</xdr:col>
      <xdr:colOff>342900</xdr:colOff>
      <xdr:row>11</xdr:row>
      <xdr:rowOff>9525</xdr:rowOff>
    </xdr:to>
    <xdr:sp macro="" textlink="">
      <xdr:nvSpPr>
        <xdr:cNvPr id="1025" name="Texto 1"/>
        <xdr:cNvSpPr txBox="1">
          <a:spLocks noChangeArrowheads="1"/>
        </xdr:cNvSpPr>
      </xdr:nvSpPr>
      <xdr:spPr bwMode="auto">
        <a:xfrm>
          <a:off x="3867150" y="1466850"/>
          <a:ext cx="40195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Cost Total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Suma de les despeses (Fixes + Variables)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Preu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Cost Total augmentat en un % (Marge Comercial)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Guanys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Preu - Cost Total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14</xdr:row>
      <xdr:rowOff>9525</xdr:rowOff>
    </xdr:from>
    <xdr:to>
      <xdr:col>5</xdr:col>
      <xdr:colOff>619125</xdr:colOff>
      <xdr:row>23</xdr:row>
      <xdr:rowOff>38100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133350" y="2352675"/>
          <a:ext cx="4295775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els següents gràfics: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Gràfic de columnes que representi la producció de cereals per anys.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Gràfic de línies que representi la producció per anys.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Gràfic de sectors que mostri el percentatge de cada cereal en l’any 2005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14</xdr:col>
      <xdr:colOff>0</xdr:colOff>
      <xdr:row>19</xdr:row>
      <xdr:rowOff>0</xdr:rowOff>
    </xdr:to>
    <xdr:graphicFrame macro="">
      <xdr:nvGraphicFramePr>
        <xdr:cNvPr id="16386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0</xdr:rowOff>
    </xdr:from>
    <xdr:to>
      <xdr:col>14</xdr:col>
      <xdr:colOff>0</xdr:colOff>
      <xdr:row>38</xdr:row>
      <xdr:rowOff>9525</xdr:rowOff>
    </xdr:to>
    <xdr:graphicFrame macro="">
      <xdr:nvGraphicFramePr>
        <xdr:cNvPr id="16387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9525</xdr:colOff>
      <xdr:row>39</xdr:row>
      <xdr:rowOff>0</xdr:rowOff>
    </xdr:from>
    <xdr:to>
      <xdr:col>14</xdr:col>
      <xdr:colOff>9525</xdr:colOff>
      <xdr:row>57</xdr:row>
      <xdr:rowOff>0</xdr:rowOff>
    </xdr:to>
    <xdr:graphicFrame macro="">
      <xdr:nvGraphicFramePr>
        <xdr:cNvPr id="16388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14</xdr:row>
      <xdr:rowOff>9525</xdr:rowOff>
    </xdr:from>
    <xdr:to>
      <xdr:col>5</xdr:col>
      <xdr:colOff>533400</xdr:colOff>
      <xdr:row>23</xdr:row>
      <xdr:rowOff>38100</xdr:rowOff>
    </xdr:to>
    <xdr:sp macro="" textlink="">
      <xdr:nvSpPr>
        <xdr:cNvPr id="16389" name="Text Box 5"/>
        <xdr:cNvSpPr txBox="1">
          <a:spLocks noChangeArrowheads="1"/>
        </xdr:cNvSpPr>
      </xdr:nvSpPr>
      <xdr:spPr bwMode="auto">
        <a:xfrm>
          <a:off x="47625" y="2352675"/>
          <a:ext cx="4295775" cy="1485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els següents gràfics: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Gràfic de columnes que representi la producció de cereals per anys.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Gràfic de línies que representi la producció per anys.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Gràfic de sectors que mostri el percentatge de cada cereal en l’any 2005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41</xdr:row>
      <xdr:rowOff>0</xdr:rowOff>
    </xdr:from>
    <xdr:to>
      <xdr:col>6</xdr:col>
      <xdr:colOff>304800</xdr:colOff>
      <xdr:row>46</xdr:row>
      <xdr:rowOff>28575</xdr:rowOff>
    </xdr:to>
    <xdr:sp macro="" textlink="">
      <xdr:nvSpPr>
        <xdr:cNvPr id="7169" name="Texto 1"/>
        <xdr:cNvSpPr txBox="1">
          <a:spLocks noChangeArrowheads="1"/>
        </xdr:cNvSpPr>
      </xdr:nvSpPr>
      <xdr:spPr bwMode="auto">
        <a:xfrm>
          <a:off x="85725" y="6819900"/>
          <a:ext cx="5114925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Mitjana (columna)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mitjana obtinguda per cada alumne.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Nº Dades: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Comptar nº alumnes presentats a l’examen en cada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màxima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màxima per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mínima: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mínima per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Mitjana (fila):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mitjana per assignatura.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41</xdr:row>
      <xdr:rowOff>28575</xdr:rowOff>
    </xdr:from>
    <xdr:to>
      <xdr:col>6</xdr:col>
      <xdr:colOff>304800</xdr:colOff>
      <xdr:row>46</xdr:row>
      <xdr:rowOff>57150</xdr:rowOff>
    </xdr:to>
    <xdr:sp macro="" textlink="">
      <xdr:nvSpPr>
        <xdr:cNvPr id="17410" name="Texto 1"/>
        <xdr:cNvSpPr txBox="1">
          <a:spLocks noChangeArrowheads="1"/>
        </xdr:cNvSpPr>
      </xdr:nvSpPr>
      <xdr:spPr bwMode="auto">
        <a:xfrm>
          <a:off x="85725" y="6829425"/>
          <a:ext cx="5114925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Mitjana (columna)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mitjana obtinguda per cada alumne.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Nº Dades: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Comptar nº alumnes presentats a l’examen en cada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màxima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màxima per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mínima: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mínima per assignatura.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Mitjana (fila):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Nota mitjana per assignatura.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20</xdr:row>
      <xdr:rowOff>9525</xdr:rowOff>
    </xdr:from>
    <xdr:to>
      <xdr:col>6</xdr:col>
      <xdr:colOff>0</xdr:colOff>
      <xdr:row>30</xdr:row>
      <xdr:rowOff>85725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19050" y="3438525"/>
          <a:ext cx="5829300" cy="169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els següents gràfics: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Gràfic de columnes que representi les vendes de televisors per trimestres en les diverses zones mundials.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Gràfic de línies que representi els ingressos per línia de muntatge en el 2004, per trimestres.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Gràfic de sectors que mostri el percentatge de televisors de cada zona mundial en el primer trimestre de l’any 2004.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15</xdr:col>
      <xdr:colOff>0</xdr:colOff>
      <xdr:row>24</xdr:row>
      <xdr:rowOff>0</xdr:rowOff>
    </xdr:to>
    <xdr:graphicFrame macro="">
      <xdr:nvGraphicFramePr>
        <xdr:cNvPr id="18434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25</xdr:row>
      <xdr:rowOff>0</xdr:rowOff>
    </xdr:from>
    <xdr:to>
      <xdr:col>15</xdr:col>
      <xdr:colOff>0</xdr:colOff>
      <xdr:row>45</xdr:row>
      <xdr:rowOff>0</xdr:rowOff>
    </xdr:to>
    <xdr:graphicFrame macro="">
      <xdr:nvGraphicFramePr>
        <xdr:cNvPr id="1843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46</xdr:row>
      <xdr:rowOff>0</xdr:rowOff>
    </xdr:from>
    <xdr:to>
      <xdr:col>15</xdr:col>
      <xdr:colOff>9525</xdr:colOff>
      <xdr:row>65</xdr:row>
      <xdr:rowOff>123825</xdr:rowOff>
    </xdr:to>
    <xdr:graphicFrame macro="">
      <xdr:nvGraphicFramePr>
        <xdr:cNvPr id="18436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</xdr:colOff>
      <xdr:row>20</xdr:row>
      <xdr:rowOff>9525</xdr:rowOff>
    </xdr:from>
    <xdr:to>
      <xdr:col>6</xdr:col>
      <xdr:colOff>0</xdr:colOff>
      <xdr:row>30</xdr:row>
      <xdr:rowOff>85725</xdr:rowOff>
    </xdr:to>
    <xdr:sp macro="" textlink="">
      <xdr:nvSpPr>
        <xdr:cNvPr id="18437" name="Text Box 5"/>
        <xdr:cNvSpPr txBox="1">
          <a:spLocks noChangeArrowheads="1"/>
        </xdr:cNvSpPr>
      </xdr:nvSpPr>
      <xdr:spPr bwMode="auto">
        <a:xfrm>
          <a:off x="19050" y="3438525"/>
          <a:ext cx="5829300" cy="1695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los següents gràfics: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Gràfic de columnes que representi les vendes de televisors per trimestres en les diverses zones mundials.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Gràfic de línies que representi els ingressos per línia de muntatge en el 2004, per trimestres.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Gràfic de sectors que mostri el percentatge de televisors de cada zona mundial en el primer trimestre de l’any 2004.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0</xdr:rowOff>
    </xdr:from>
    <xdr:to>
      <xdr:col>7</xdr:col>
      <xdr:colOff>523875</xdr:colOff>
      <xdr:row>23</xdr:row>
      <xdr:rowOff>38100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7150" y="3400425"/>
          <a:ext cx="6410325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Per a cada empleat omple el camp Sexe amb els valors Home o Dona en funció del valor del camp 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Omple el camp Grup. Si el sou és superior a 1.500€ i l’edat superior a 40 posa el valor A, en cas contrari B.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0</xdr:rowOff>
    </xdr:from>
    <xdr:to>
      <xdr:col>8</xdr:col>
      <xdr:colOff>76200</xdr:colOff>
      <xdr:row>23</xdr:row>
      <xdr:rowOff>38100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7150" y="3400425"/>
          <a:ext cx="6543675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Per a cada empleat omple el camp Sexe amb els valors Home o Dona en funció del valor del camp 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Omple el camp Grup. Si el sou és superior a 1.500€ i l’edat superior a 40 posa el valor A, en cas contrari B.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247650" y="2333625"/>
          <a:ext cx="4124325" cy="2105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1. Calcula la mitjana de les notes dels alumnes.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2. Posa les dates en format "viernes, 10 de febrero de 2006"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3. Calcula la nota dels alumnes.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E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Suspès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si la mitjana és menor que 5.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E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Aprovat 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 la mitjana és major o igual que 5 i menor que 7.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E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Notable 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 la mitjana és major o igual que 7 i menor que 9.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</a:t>
          </a:r>
          <a:r>
            <a:rPr lang="es-E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Excel·lent 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 la mitjana és major o igual que 9.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4. Per als valors de les notes posa els següents formats: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Suspès en color </a:t>
          </a:r>
          <a:r>
            <a:rPr lang="es-ES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vermell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Notable en color </a:t>
          </a:r>
          <a:r>
            <a:rPr lang="es-ES" sz="1000" b="0" i="0" u="none" strike="noStrike" baseline="0">
              <a:solidFill>
                <a:srgbClr val="3333CC"/>
              </a:solidFill>
              <a:latin typeface="Arial"/>
              <a:cs typeface="Arial"/>
            </a:rPr>
            <a:t>blau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Excel·lent en color </a:t>
          </a:r>
          <a:r>
            <a:rPr lang="es-ES" sz="1000" b="0" i="0" u="none" strike="noStrike" baseline="0">
              <a:solidFill>
                <a:srgbClr val="00FF00"/>
              </a:solidFill>
              <a:latin typeface="Arial"/>
              <a:cs typeface="Arial"/>
            </a:rPr>
            <a:t>verd</a:t>
          </a: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5. Posa la resta del full amb el mateix format que hi ha en Notes (2)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15</xdr:row>
      <xdr:rowOff>0</xdr:rowOff>
    </xdr:from>
    <xdr:to>
      <xdr:col>7</xdr:col>
      <xdr:colOff>447675</xdr:colOff>
      <xdr:row>20</xdr:row>
      <xdr:rowOff>85725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2762250" y="2286000"/>
          <a:ext cx="3362325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Calcula la quantitat d’homes.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Calcula la quantitat de dones.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Calcula la suma dels sous dels homes.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Calcula la suma dels sous de les dones.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Calcula la mitjana dels sous.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7</xdr:row>
      <xdr:rowOff>0</xdr:rowOff>
    </xdr:from>
    <xdr:to>
      <xdr:col>10</xdr:col>
      <xdr:colOff>304800</xdr:colOff>
      <xdr:row>10</xdr:row>
      <xdr:rowOff>0</xdr:rowOff>
    </xdr:to>
    <xdr:sp macro="" textlink="">
      <xdr:nvSpPr>
        <xdr:cNvPr id="11266" name="Texto 1"/>
        <xdr:cNvSpPr txBox="1">
          <a:spLocks noChangeArrowheads="1"/>
        </xdr:cNvSpPr>
      </xdr:nvSpPr>
      <xdr:spPr bwMode="auto">
        <a:xfrm>
          <a:off x="3829050" y="1295400"/>
          <a:ext cx="4019550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Cost Total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Suma de les despeses (Fixes + Variables)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Preu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Cost Total augmentat en un % (Marge Comercial)</a:t>
          </a: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Guanys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Preu - Cost Total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20</xdr:row>
      <xdr:rowOff>0</xdr:rowOff>
    </xdr:from>
    <xdr:to>
      <xdr:col>5</xdr:col>
      <xdr:colOff>657225</xdr:colOff>
      <xdr:row>24</xdr:row>
      <xdr:rowOff>19050</xdr:rowOff>
    </xdr:to>
    <xdr:sp macro="" textlink="">
      <xdr:nvSpPr>
        <xdr:cNvPr id="2049" name="Texto 1"/>
        <xdr:cNvSpPr txBox="1">
          <a:spLocks noChangeArrowheads="1"/>
        </xdr:cNvSpPr>
      </xdr:nvSpPr>
      <xdr:spPr bwMode="auto">
        <a:xfrm>
          <a:off x="57150" y="3486150"/>
          <a:ext cx="5143500" cy="666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(columna)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: Suma </a:t>
          </a:r>
          <a:r>
            <a:rPr lang="es-ES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 euros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de tot el capital disponible en la oficina corresponent.</a:t>
          </a: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(fila)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Suma (en la divisa corresponent).</a:t>
          </a: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en euros.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Conversió a euros dels valors obtinguts en la fila anterior.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20</xdr:row>
      <xdr:rowOff>0</xdr:rowOff>
    </xdr:from>
    <xdr:to>
      <xdr:col>5</xdr:col>
      <xdr:colOff>666750</xdr:colOff>
      <xdr:row>24</xdr:row>
      <xdr:rowOff>19050</xdr:rowOff>
    </xdr:to>
    <xdr:sp macro="" textlink="">
      <xdr:nvSpPr>
        <xdr:cNvPr id="12290" name="Texto 1"/>
        <xdr:cNvSpPr txBox="1">
          <a:spLocks noChangeArrowheads="1"/>
        </xdr:cNvSpPr>
      </xdr:nvSpPr>
      <xdr:spPr bwMode="auto">
        <a:xfrm>
          <a:off x="66675" y="3486150"/>
          <a:ext cx="5143500" cy="666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(columna)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: Suma </a:t>
          </a:r>
          <a:r>
            <a:rPr lang="es-ES" sz="1000" b="1" i="0" u="sng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 euros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de tot el capital disponible en la oficina corresponent.</a:t>
          </a: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(fila)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Suma (en la divisa corresponent).</a:t>
          </a: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Total en euros.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Conversió a euros dels valors obtinguts en la fila anterior.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20</xdr:row>
      <xdr:rowOff>152400</xdr:rowOff>
    </xdr:from>
    <xdr:to>
      <xdr:col>10</xdr:col>
      <xdr:colOff>371475</xdr:colOff>
      <xdr:row>28</xdr:row>
      <xdr:rowOff>28575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4238625" y="3486150"/>
          <a:ext cx="3952875" cy="1181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Mesos: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Omplir els noms dels mesos que falten.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Mitjana: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la mitjana dels últims quatre anys.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Màx.: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el valor màxim dels últims quatre anys.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Mín.: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el valor mínim dels últims quatre anys.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Temp. Màx.: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la temperatura màxima de cada any.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Temp. Mín.: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la temperatura mínima de cada any.</a:t>
          </a: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Temp. Mitja: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Calcular la temperatura mitja anual.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12</xdr:row>
      <xdr:rowOff>152400</xdr:rowOff>
    </xdr:from>
    <xdr:to>
      <xdr:col>6</xdr:col>
      <xdr:colOff>676275</xdr:colOff>
      <xdr:row>24</xdr:row>
      <xdr:rowOff>66675</xdr:rowOff>
    </xdr:to>
    <xdr:sp macro="" textlink="">
      <xdr:nvSpPr>
        <xdr:cNvPr id="3073" name="Texto 1"/>
        <xdr:cNvSpPr txBox="1">
          <a:spLocks noChangeArrowheads="1"/>
        </xdr:cNvSpPr>
      </xdr:nvSpPr>
      <xdr:spPr bwMode="auto">
        <a:xfrm>
          <a:off x="114300" y="2105025"/>
          <a:ext cx="5772150" cy="1857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las fórmules per calcular el descompte que hem d’aplicar en els següents casos</a:t>
          </a:r>
        </a:p>
        <a:p>
          <a:pPr algn="l" rtl="0">
            <a:defRPr sz="1000"/>
          </a:pPr>
          <a:endParaRPr lang="es-ES" sz="1000" b="0" i="1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Primer cas:</a:t>
          </a:r>
          <a:endParaRPr lang="es-ES" sz="1000" b="0" i="1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Descompte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Si l'import és major que 1.000 serà el 10%, en cas contrari el 5%.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facturar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Total a pagar = Compres - Descompte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Segon cas: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Descompte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Si l'import és menor que 1.000 serà el 2%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               Si l'import és major o igual que 1.000 però menor que 2.000 serà el 5%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               Si l'import és major o igual que 2.000 serà el 10%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facturar 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Igual que en el primer cas.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13</xdr:row>
      <xdr:rowOff>9525</xdr:rowOff>
    </xdr:from>
    <xdr:to>
      <xdr:col>6</xdr:col>
      <xdr:colOff>685800</xdr:colOff>
      <xdr:row>24</xdr:row>
      <xdr:rowOff>85725</xdr:rowOff>
    </xdr:to>
    <xdr:sp macro="" textlink="">
      <xdr:nvSpPr>
        <xdr:cNvPr id="15362" name="Texto 1"/>
        <xdr:cNvSpPr txBox="1">
          <a:spLocks noChangeArrowheads="1"/>
        </xdr:cNvSpPr>
      </xdr:nvSpPr>
      <xdr:spPr bwMode="auto">
        <a:xfrm>
          <a:off x="123825" y="2124075"/>
          <a:ext cx="5772150" cy="1857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las fórmules per calcular el descompte que hem d'aplicar en els següents casos</a:t>
          </a:r>
        </a:p>
        <a:p>
          <a:pPr algn="l" rtl="0">
            <a:defRPr sz="1000"/>
          </a:pPr>
          <a:endParaRPr lang="es-ES" sz="1000" b="0" i="1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Primer cas:</a:t>
          </a:r>
          <a:endParaRPr lang="es-ES" sz="1000" b="0" i="1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Descompte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Si l'import és major que 1.000 serà el 10%, en cas contrari el 5%.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facturar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Total a pagar = Compres - Descompte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Segon cas: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Descompte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: Si l'import és menor que 1.000 serà el 2%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               Si l'import és major o igual que 1.000 però menor que 2.000 serà el 5%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                Si l'import és major o igual que 2.000 serà el 10%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facturar :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Igual que en el primer cas.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1</xdr:row>
      <xdr:rowOff>0</xdr:rowOff>
    </xdr:from>
    <xdr:to>
      <xdr:col>12</xdr:col>
      <xdr:colOff>76200</xdr:colOff>
      <xdr:row>13</xdr:row>
      <xdr:rowOff>57150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324475" y="161925"/>
          <a:ext cx="3629025" cy="2000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Tasques: </a:t>
          </a:r>
        </a:p>
        <a:p>
          <a:pPr algn="l" rtl="0">
            <a:defRPr sz="1000"/>
          </a:pPr>
          <a:endParaRPr lang="es-ES" sz="1000" b="1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Activar autofiltre.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Filtrar totes les persones que es diguin Fernandez de primer o segon cognom.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Desactivar el filtre.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Filtrar els nascuts després de 1947 que tinguin com tipus de contracte IN.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Desactivar el filtre.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6. Ordenar per data de naixement.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7. Ordenar alfabèticament per cognoms i nom. 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8. Introduir 2 nous registres mitjançant formulari. 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10</xdr:col>
      <xdr:colOff>542925</xdr:colOff>
      <xdr:row>6</xdr:row>
      <xdr:rowOff>38100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95975" y="161925"/>
          <a:ext cx="3590925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Crear una taula dinàmica amb els següents paràmetres:</a:t>
          </a:r>
        </a:p>
        <a:p>
          <a:pPr algn="l" rtl="0">
            <a:lnSpc>
              <a:spcPts val="1100"/>
            </a:lnSpc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lnSpc>
              <a:spcPts val="1100"/>
            </a:lnSpc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Pàgina: Departament</a:t>
          </a:r>
        </a:p>
        <a:p>
          <a:pPr algn="l" rtl="0">
            <a:lnSpc>
              <a:spcPts val="1000"/>
            </a:lnSpc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Fila: Categoria</a:t>
          </a:r>
        </a:p>
        <a:p>
          <a:pPr algn="l" rtl="0">
            <a:lnSpc>
              <a:spcPts val="1000"/>
            </a:lnSpc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Dades: Usar la funció suma al camp sou.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sqref="A1:F1"/>
    </sheetView>
  </sheetViews>
  <sheetFormatPr baseColWidth="10" defaultRowHeight="15"/>
  <cols>
    <col min="1" max="1" width="5.28515625" style="134" customWidth="1"/>
    <col min="2" max="2" width="16.42578125" style="134" bestFit="1" customWidth="1"/>
    <col min="3" max="16384" width="11.42578125" style="134"/>
  </cols>
  <sheetData>
    <row r="1" spans="1:6" ht="23.25">
      <c r="A1" s="173" t="s">
        <v>450</v>
      </c>
      <c r="B1" s="173"/>
      <c r="C1" s="173"/>
      <c r="D1" s="173"/>
      <c r="E1" s="173"/>
      <c r="F1" s="173"/>
    </row>
    <row r="2" spans="1:6">
      <c r="A2" s="174" t="s">
        <v>443</v>
      </c>
      <c r="B2" s="174"/>
      <c r="C2" s="174"/>
      <c r="D2" s="174"/>
      <c r="E2" s="174"/>
      <c r="F2" s="174"/>
    </row>
    <row r="3" spans="1:6">
      <c r="A3" s="139"/>
      <c r="B3" s="139"/>
      <c r="C3" s="139"/>
      <c r="D3" s="139"/>
      <c r="E3" s="139"/>
      <c r="F3" s="139"/>
    </row>
    <row r="4" spans="1:6">
      <c r="A4" s="139"/>
      <c r="B4" s="141" t="s">
        <v>444</v>
      </c>
      <c r="C4" s="138">
        <v>32.124096979313165</v>
      </c>
      <c r="E4" s="139"/>
      <c r="F4" s="139"/>
    </row>
    <row r="5" spans="1:6">
      <c r="A5" s="139"/>
      <c r="B5" s="141" t="s">
        <v>445</v>
      </c>
      <c r="C5" s="142">
        <v>0.15</v>
      </c>
      <c r="E5" s="139"/>
      <c r="F5" s="139"/>
    </row>
    <row r="6" spans="1:6">
      <c r="A6" s="139"/>
      <c r="B6" s="139"/>
      <c r="C6" s="139"/>
      <c r="D6" s="139"/>
      <c r="E6" s="139"/>
      <c r="F6" s="139"/>
    </row>
    <row r="7" spans="1:6" ht="15.75" thickBot="1">
      <c r="A7" s="139"/>
      <c r="B7" s="143" t="s">
        <v>446</v>
      </c>
      <c r="C7" s="143" t="s">
        <v>447</v>
      </c>
      <c r="D7" s="143" t="s">
        <v>448</v>
      </c>
      <c r="E7" s="143" t="s">
        <v>449</v>
      </c>
      <c r="F7" s="139"/>
    </row>
    <row r="8" spans="1:6" ht="15.75" thickTop="1">
      <c r="A8" s="139"/>
      <c r="B8" s="139"/>
      <c r="C8" s="139"/>
      <c r="D8" s="139"/>
      <c r="E8" s="139"/>
      <c r="F8" s="139"/>
    </row>
    <row r="9" spans="1:6">
      <c r="A9" s="139"/>
      <c r="B9" s="138">
        <v>6.010121043837823</v>
      </c>
      <c r="C9" s="144"/>
      <c r="D9" s="144"/>
      <c r="E9" s="144"/>
      <c r="F9" s="139"/>
    </row>
    <row r="10" spans="1:6">
      <c r="A10" s="139"/>
      <c r="B10" s="138">
        <v>7.2121452526053877</v>
      </c>
      <c r="C10" s="144"/>
      <c r="D10" s="144"/>
      <c r="E10" s="144"/>
      <c r="F10" s="139"/>
    </row>
    <row r="11" spans="1:6">
      <c r="A11" s="139"/>
      <c r="B11" s="138">
        <v>8.4141694613729516</v>
      </c>
      <c r="C11" s="144"/>
      <c r="D11" s="144"/>
      <c r="E11" s="144"/>
      <c r="F11" s="139"/>
    </row>
    <row r="12" spans="1:6">
      <c r="A12" s="139"/>
      <c r="B12" s="138">
        <v>9.6161936701405164</v>
      </c>
      <c r="C12" s="144"/>
      <c r="D12" s="144"/>
      <c r="E12" s="144"/>
      <c r="F12" s="139"/>
    </row>
    <row r="13" spans="1:6">
      <c r="A13" s="139"/>
      <c r="B13" s="138">
        <v>10.818217878908081</v>
      </c>
      <c r="C13" s="144"/>
      <c r="D13" s="144"/>
      <c r="E13" s="144"/>
      <c r="F13" s="139"/>
    </row>
    <row r="14" spans="1:6">
      <c r="A14" s="139"/>
      <c r="B14" s="138">
        <v>12.020242087675646</v>
      </c>
      <c r="C14" s="144"/>
      <c r="D14" s="144"/>
      <c r="E14" s="144"/>
      <c r="F14" s="139"/>
    </row>
    <row r="15" spans="1:6">
      <c r="A15" s="139"/>
      <c r="B15" s="138">
        <v>13.222266296443211</v>
      </c>
      <c r="C15" s="144"/>
      <c r="D15" s="144"/>
      <c r="E15" s="144"/>
      <c r="F15" s="139"/>
    </row>
    <row r="16" spans="1:6">
      <c r="A16" s="139"/>
      <c r="B16" s="138">
        <v>14.424290505210775</v>
      </c>
      <c r="C16" s="144"/>
      <c r="D16" s="144"/>
      <c r="E16" s="144"/>
      <c r="F16" s="139"/>
    </row>
    <row r="17" spans="1:6">
      <c r="A17" s="139"/>
      <c r="B17" s="138">
        <v>15.62631471397834</v>
      </c>
      <c r="C17" s="144"/>
      <c r="D17" s="144"/>
      <c r="E17" s="144"/>
      <c r="F17" s="139"/>
    </row>
    <row r="18" spans="1:6">
      <c r="A18" s="139"/>
      <c r="B18" s="138">
        <v>16.828338922745903</v>
      </c>
      <c r="C18" s="144"/>
      <c r="D18" s="144"/>
      <c r="E18" s="144"/>
      <c r="F18" s="139"/>
    </row>
    <row r="19" spans="1:6">
      <c r="A19" s="139"/>
      <c r="B19" s="138">
        <v>18.030363131513468</v>
      </c>
      <c r="C19" s="144"/>
      <c r="D19" s="144"/>
      <c r="E19" s="144"/>
      <c r="F19" s="139"/>
    </row>
    <row r="20" spans="1:6">
      <c r="A20" s="139"/>
      <c r="B20" s="138">
        <v>19.232387340281033</v>
      </c>
      <c r="C20" s="144"/>
      <c r="D20" s="144"/>
      <c r="E20" s="144"/>
      <c r="F20" s="139"/>
    </row>
    <row r="21" spans="1:6">
      <c r="A21" s="139"/>
      <c r="B21" s="138">
        <v>20.434411549048598</v>
      </c>
      <c r="C21" s="144"/>
      <c r="D21" s="144"/>
      <c r="E21" s="144"/>
      <c r="F21" s="139"/>
    </row>
    <row r="22" spans="1:6">
      <c r="A22" s="139"/>
      <c r="B22" s="138">
        <v>21.636435757816162</v>
      </c>
      <c r="C22" s="144"/>
      <c r="D22" s="144"/>
      <c r="E22" s="144"/>
      <c r="F22" s="139"/>
    </row>
    <row r="23" spans="1:6">
      <c r="A23" s="139"/>
      <c r="B23" s="138">
        <v>22.838459966583727</v>
      </c>
      <c r="C23" s="144"/>
      <c r="D23" s="144"/>
      <c r="E23" s="144"/>
      <c r="F23" s="139"/>
    </row>
    <row r="24" spans="1:6">
      <c r="A24" s="139"/>
      <c r="B24" s="138">
        <v>24.040484175351292</v>
      </c>
      <c r="C24" s="144"/>
      <c r="D24" s="144"/>
      <c r="E24" s="144"/>
      <c r="F24" s="139"/>
    </row>
    <row r="25" spans="1:6">
      <c r="A25" s="139"/>
      <c r="B25" s="138">
        <v>25.242508384118857</v>
      </c>
      <c r="C25" s="144"/>
      <c r="D25" s="144"/>
      <c r="E25" s="144"/>
      <c r="F25" s="139"/>
    </row>
    <row r="26" spans="1:6">
      <c r="A26" s="139"/>
      <c r="B26" s="138">
        <v>26.444532592886421</v>
      </c>
      <c r="C26" s="144"/>
      <c r="D26" s="144"/>
      <c r="E26" s="144"/>
      <c r="F26" s="139"/>
    </row>
    <row r="27" spans="1:6">
      <c r="A27" s="139"/>
      <c r="B27" s="138">
        <v>27.646556801653986</v>
      </c>
      <c r="C27" s="144"/>
      <c r="D27" s="144"/>
      <c r="E27" s="144"/>
      <c r="F27" s="139"/>
    </row>
    <row r="28" spans="1:6">
      <c r="A28" s="139"/>
      <c r="B28" s="138">
        <v>28.848581010421551</v>
      </c>
      <c r="C28" s="144"/>
      <c r="D28" s="144"/>
      <c r="E28" s="144"/>
      <c r="F28" s="139"/>
    </row>
    <row r="29" spans="1:6">
      <c r="A29" s="139"/>
      <c r="B29" s="138">
        <v>30.050605219189116</v>
      </c>
      <c r="C29" s="144"/>
      <c r="D29" s="144"/>
      <c r="E29" s="144"/>
      <c r="F29" s="139"/>
    </row>
    <row r="30" spans="1:6">
      <c r="A30" s="139"/>
      <c r="B30" s="138">
        <v>31.252629427956681</v>
      </c>
      <c r="C30" s="144"/>
      <c r="D30" s="144"/>
      <c r="E30" s="144"/>
      <c r="F30" s="139"/>
    </row>
    <row r="31" spans="1:6">
      <c r="A31" s="139"/>
      <c r="B31" s="138">
        <v>32.454653636724245</v>
      </c>
      <c r="C31" s="144"/>
      <c r="D31" s="144"/>
      <c r="E31" s="144"/>
      <c r="F31" s="139"/>
    </row>
    <row r="32" spans="1:6">
      <c r="A32" s="139"/>
      <c r="B32" s="138">
        <v>33.656677845491807</v>
      </c>
      <c r="C32" s="144"/>
      <c r="D32" s="144"/>
      <c r="E32" s="144"/>
      <c r="F32" s="139"/>
    </row>
    <row r="33" spans="1:6">
      <c r="A33" s="139"/>
      <c r="B33" s="138">
        <v>34.858702054259375</v>
      </c>
      <c r="C33" s="144"/>
      <c r="D33" s="144"/>
      <c r="E33" s="144"/>
      <c r="F33" s="139"/>
    </row>
    <row r="34" spans="1:6">
      <c r="A34" s="139"/>
      <c r="B34" s="138">
        <v>36.060726263026936</v>
      </c>
      <c r="C34" s="144"/>
      <c r="D34" s="144"/>
      <c r="E34" s="144"/>
      <c r="F34" s="139"/>
    </row>
    <row r="35" spans="1:6">
      <c r="A35" s="139"/>
      <c r="B35" s="139"/>
      <c r="C35" s="139"/>
      <c r="D35" s="139"/>
      <c r="E35" s="139"/>
      <c r="F35" s="139"/>
    </row>
    <row r="36" spans="1:6">
      <c r="A36" s="139"/>
      <c r="B36" s="139"/>
      <c r="C36" s="139"/>
      <c r="D36" s="139"/>
      <c r="E36" s="139"/>
      <c r="F36" s="139"/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1200" r:id="rId1"/>
  <headerFooter alignWithMargins="0">
    <oddHeader>&amp;A</oddHeader>
    <oddFooter>Pàgina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/>
  </sheetViews>
  <sheetFormatPr baseColWidth="10" defaultRowHeight="15"/>
  <cols>
    <col min="1" max="1" width="16.140625" style="134" bestFit="1" customWidth="1"/>
    <col min="2" max="2" width="17.140625" style="134" bestFit="1" customWidth="1"/>
    <col min="3" max="3" width="18.28515625" style="134" bestFit="1" customWidth="1"/>
    <col min="4" max="4" width="9.7109375" style="134" customWidth="1"/>
    <col min="5" max="5" width="12.28515625" style="134" bestFit="1" customWidth="1"/>
    <col min="6" max="6" width="14.85546875" style="134" bestFit="1" customWidth="1"/>
    <col min="7" max="16384" width="11.42578125" style="134"/>
  </cols>
  <sheetData>
    <row r="1" spans="1:6" ht="12.75" customHeight="1">
      <c r="A1" s="171" t="s">
        <v>490</v>
      </c>
      <c r="B1" s="171" t="s">
        <v>218</v>
      </c>
      <c r="C1" s="165" t="s">
        <v>491</v>
      </c>
      <c r="D1" s="165" t="s">
        <v>492</v>
      </c>
      <c r="E1" s="133" t="s">
        <v>493</v>
      </c>
      <c r="F1" s="165" t="s">
        <v>494</v>
      </c>
    </row>
    <row r="2" spans="1:6">
      <c r="A2" s="134" t="s">
        <v>497</v>
      </c>
      <c r="B2" s="134" t="s">
        <v>504</v>
      </c>
      <c r="C2" s="134" t="s">
        <v>259</v>
      </c>
      <c r="D2" s="134" t="s">
        <v>260</v>
      </c>
      <c r="E2" s="172">
        <v>919.54851970718698</v>
      </c>
      <c r="F2" s="135">
        <v>32782</v>
      </c>
    </row>
    <row r="3" spans="1:6">
      <c r="A3" s="134" t="s">
        <v>497</v>
      </c>
      <c r="B3" s="134" t="s">
        <v>501</v>
      </c>
      <c r="C3" s="134" t="s">
        <v>258</v>
      </c>
      <c r="D3" s="134" t="s">
        <v>232</v>
      </c>
      <c r="E3" s="172">
        <v>829.39670404961953</v>
      </c>
      <c r="F3" s="135">
        <v>25324</v>
      </c>
    </row>
    <row r="4" spans="1:6">
      <c r="A4" s="134" t="s">
        <v>500</v>
      </c>
      <c r="B4" s="134" t="s">
        <v>504</v>
      </c>
      <c r="C4" s="134" t="s">
        <v>295</v>
      </c>
      <c r="D4" s="134" t="s">
        <v>296</v>
      </c>
      <c r="E4" s="172">
        <v>919.54851970718698</v>
      </c>
      <c r="F4" s="135">
        <v>34070</v>
      </c>
    </row>
    <row r="5" spans="1:6">
      <c r="A5" s="134" t="s">
        <v>496</v>
      </c>
      <c r="B5" s="134" t="s">
        <v>505</v>
      </c>
      <c r="C5" s="134" t="s">
        <v>231</v>
      </c>
      <c r="D5" s="134" t="s">
        <v>232</v>
      </c>
      <c r="E5" s="172">
        <v>1111.8723931099973</v>
      </c>
      <c r="F5" s="135">
        <v>33664</v>
      </c>
    </row>
    <row r="6" spans="1:6">
      <c r="A6" s="134" t="s">
        <v>265</v>
      </c>
      <c r="B6" s="134" t="s">
        <v>505</v>
      </c>
      <c r="C6" s="134" t="s">
        <v>266</v>
      </c>
      <c r="D6" s="134" t="s">
        <v>267</v>
      </c>
      <c r="E6" s="172">
        <v>1111.8723931099973</v>
      </c>
      <c r="F6" s="135">
        <v>32609</v>
      </c>
    </row>
    <row r="7" spans="1:6">
      <c r="A7" s="134" t="s">
        <v>500</v>
      </c>
      <c r="B7" s="134" t="s">
        <v>504</v>
      </c>
      <c r="C7" s="134" t="s">
        <v>297</v>
      </c>
      <c r="D7" s="134" t="s">
        <v>298</v>
      </c>
      <c r="E7" s="172">
        <v>919.54851970718698</v>
      </c>
      <c r="F7" s="135">
        <v>25326</v>
      </c>
    </row>
    <row r="8" spans="1:6">
      <c r="A8" s="134" t="s">
        <v>239</v>
      </c>
      <c r="B8" s="134" t="s">
        <v>505</v>
      </c>
      <c r="C8" s="134" t="s">
        <v>240</v>
      </c>
      <c r="D8" s="134" t="s">
        <v>241</v>
      </c>
      <c r="E8" s="172">
        <v>1111.8723931099973</v>
      </c>
      <c r="F8" s="135">
        <v>28591</v>
      </c>
    </row>
    <row r="9" spans="1:6">
      <c r="A9" s="134" t="s">
        <v>265</v>
      </c>
      <c r="B9" s="134" t="s">
        <v>505</v>
      </c>
      <c r="C9" s="134" t="s">
        <v>268</v>
      </c>
      <c r="D9" s="134" t="s">
        <v>269</v>
      </c>
      <c r="E9" s="172">
        <v>1111.8723931099973</v>
      </c>
      <c r="F9" s="135">
        <v>32782</v>
      </c>
    </row>
    <row r="10" spans="1:6">
      <c r="A10" s="134" t="s">
        <v>495</v>
      </c>
      <c r="B10" s="134" t="s">
        <v>501</v>
      </c>
      <c r="C10" s="134" t="s">
        <v>219</v>
      </c>
      <c r="D10" s="134" t="s">
        <v>220</v>
      </c>
      <c r="E10" s="172">
        <v>829.39670404961953</v>
      </c>
      <c r="F10" s="135">
        <v>25324</v>
      </c>
    </row>
    <row r="11" spans="1:6">
      <c r="A11" s="134" t="s">
        <v>497</v>
      </c>
      <c r="B11" s="134" t="s">
        <v>501</v>
      </c>
      <c r="C11" s="134" t="s">
        <v>256</v>
      </c>
      <c r="D11" s="134" t="s">
        <v>257</v>
      </c>
      <c r="E11" s="172">
        <v>829.39670404961953</v>
      </c>
      <c r="F11" s="135">
        <v>32609</v>
      </c>
    </row>
    <row r="12" spans="1:6">
      <c r="A12" s="134" t="s">
        <v>265</v>
      </c>
      <c r="B12" s="134" t="s">
        <v>501</v>
      </c>
      <c r="C12" s="134" t="s">
        <v>270</v>
      </c>
      <c r="D12" s="134" t="s">
        <v>271</v>
      </c>
      <c r="E12" s="172">
        <v>829.39670404961953</v>
      </c>
      <c r="F12" s="135">
        <v>28531</v>
      </c>
    </row>
    <row r="13" spans="1:6">
      <c r="A13" s="134" t="s">
        <v>495</v>
      </c>
      <c r="B13" s="134" t="s">
        <v>501</v>
      </c>
      <c r="C13" s="134" t="s">
        <v>221</v>
      </c>
      <c r="D13" s="134" t="s">
        <v>222</v>
      </c>
      <c r="E13" s="172">
        <v>829.39670404961953</v>
      </c>
      <c r="F13" s="135">
        <v>32609</v>
      </c>
    </row>
    <row r="14" spans="1:6">
      <c r="A14" s="134" t="s">
        <v>496</v>
      </c>
      <c r="B14" s="134" t="s">
        <v>501</v>
      </c>
      <c r="C14" s="134" t="s">
        <v>233</v>
      </c>
      <c r="D14" s="134" t="s">
        <v>234</v>
      </c>
      <c r="E14" s="172">
        <v>829.39670404961953</v>
      </c>
      <c r="F14" s="135">
        <v>32609</v>
      </c>
    </row>
    <row r="15" spans="1:6">
      <c r="A15" s="134" t="s">
        <v>496</v>
      </c>
      <c r="B15" s="134" t="s">
        <v>501</v>
      </c>
      <c r="C15" s="134" t="s">
        <v>235</v>
      </c>
      <c r="D15" s="134" t="s">
        <v>236</v>
      </c>
      <c r="E15" s="172">
        <v>829.39670404961953</v>
      </c>
      <c r="F15" s="135">
        <v>34919</v>
      </c>
    </row>
    <row r="16" spans="1:6">
      <c r="A16" s="134" t="s">
        <v>265</v>
      </c>
      <c r="B16" s="134" t="s">
        <v>501</v>
      </c>
      <c r="C16" s="134" t="s">
        <v>272</v>
      </c>
      <c r="D16" s="134" t="s">
        <v>226</v>
      </c>
      <c r="E16" s="172">
        <v>829.39670404961953</v>
      </c>
      <c r="F16" s="135">
        <v>34151</v>
      </c>
    </row>
    <row r="17" spans="1:6">
      <c r="A17" s="134" t="s">
        <v>496</v>
      </c>
      <c r="B17" s="134" t="s">
        <v>504</v>
      </c>
      <c r="C17" s="134" t="s">
        <v>237</v>
      </c>
      <c r="D17" s="134" t="s">
        <v>238</v>
      </c>
      <c r="E17" s="172">
        <v>919.54851970718698</v>
      </c>
      <c r="F17" s="135">
        <v>33735</v>
      </c>
    </row>
    <row r="18" spans="1:6">
      <c r="A18" s="134" t="s">
        <v>265</v>
      </c>
      <c r="B18" s="134" t="s">
        <v>501</v>
      </c>
      <c r="C18" s="134" t="s">
        <v>273</v>
      </c>
      <c r="D18" s="134" t="s">
        <v>274</v>
      </c>
      <c r="E18" s="172">
        <v>829.39670404961953</v>
      </c>
      <c r="F18" s="135">
        <v>28531</v>
      </c>
    </row>
    <row r="19" spans="1:6">
      <c r="A19" s="134" t="s">
        <v>239</v>
      </c>
      <c r="B19" s="134" t="s">
        <v>504</v>
      </c>
      <c r="C19" s="134" t="s">
        <v>242</v>
      </c>
      <c r="D19" s="134" t="s">
        <v>243</v>
      </c>
      <c r="E19" s="172">
        <v>919.54851970718698</v>
      </c>
      <c r="F19" s="135">
        <v>32782</v>
      </c>
    </row>
    <row r="20" spans="1:6">
      <c r="A20" s="134" t="s">
        <v>265</v>
      </c>
      <c r="B20" s="134" t="s">
        <v>504</v>
      </c>
      <c r="C20" s="134" t="s">
        <v>275</v>
      </c>
      <c r="D20" s="134" t="s">
        <v>276</v>
      </c>
      <c r="E20" s="172">
        <v>919.54851970718698</v>
      </c>
      <c r="F20" s="135">
        <v>32974</v>
      </c>
    </row>
    <row r="21" spans="1:6">
      <c r="A21" s="134" t="s">
        <v>265</v>
      </c>
      <c r="B21" s="134" t="s">
        <v>504</v>
      </c>
      <c r="C21" s="134" t="s">
        <v>277</v>
      </c>
      <c r="D21" s="134" t="s">
        <v>278</v>
      </c>
      <c r="E21" s="172">
        <v>919.54851970718698</v>
      </c>
      <c r="F21" s="135">
        <v>33096</v>
      </c>
    </row>
    <row r="22" spans="1:6">
      <c r="A22" s="134" t="s">
        <v>500</v>
      </c>
      <c r="B22" s="134" t="s">
        <v>502</v>
      </c>
      <c r="C22" s="134" t="s">
        <v>299</v>
      </c>
      <c r="D22" s="134" t="s">
        <v>300</v>
      </c>
      <c r="E22" s="172">
        <v>775.30561465507913</v>
      </c>
      <c r="F22" s="135">
        <v>32609</v>
      </c>
    </row>
    <row r="23" spans="1:6">
      <c r="A23" s="134" t="s">
        <v>239</v>
      </c>
      <c r="B23" s="134" t="s">
        <v>505</v>
      </c>
      <c r="C23" s="134" t="s">
        <v>244</v>
      </c>
      <c r="D23" s="134" t="s">
        <v>245</v>
      </c>
      <c r="E23" s="172">
        <v>1111.8723931099973</v>
      </c>
      <c r="F23" s="135">
        <v>34394</v>
      </c>
    </row>
    <row r="24" spans="1:6">
      <c r="A24" s="134" t="s">
        <v>497</v>
      </c>
      <c r="B24" s="134" t="s">
        <v>502</v>
      </c>
      <c r="C24" s="134" t="s">
        <v>261</v>
      </c>
      <c r="D24" s="134" t="s">
        <v>262</v>
      </c>
      <c r="E24" s="172">
        <v>775.30561465507913</v>
      </c>
      <c r="F24" s="135">
        <v>25324</v>
      </c>
    </row>
    <row r="25" spans="1:6">
      <c r="A25" s="134" t="s">
        <v>500</v>
      </c>
      <c r="B25" s="134" t="s">
        <v>504</v>
      </c>
      <c r="C25" s="134" t="s">
        <v>301</v>
      </c>
      <c r="D25" s="134" t="s">
        <v>255</v>
      </c>
      <c r="E25" s="172">
        <v>919.54851970718698</v>
      </c>
      <c r="F25" s="135">
        <v>34070</v>
      </c>
    </row>
    <row r="26" spans="1:6">
      <c r="A26" s="134" t="s">
        <v>499</v>
      </c>
      <c r="B26" s="134" t="s">
        <v>505</v>
      </c>
      <c r="C26" s="134" t="s">
        <v>288</v>
      </c>
      <c r="D26" s="134" t="s">
        <v>289</v>
      </c>
      <c r="E26" s="172">
        <v>1111.8723931099973</v>
      </c>
      <c r="F26" s="135">
        <v>33705</v>
      </c>
    </row>
    <row r="27" spans="1:6">
      <c r="A27" s="134" t="s">
        <v>500</v>
      </c>
      <c r="B27" s="134" t="s">
        <v>501</v>
      </c>
      <c r="C27" s="134" t="s">
        <v>302</v>
      </c>
      <c r="D27" s="134" t="s">
        <v>303</v>
      </c>
      <c r="E27" s="172">
        <v>829.39670404961953</v>
      </c>
      <c r="F27" s="135">
        <v>25324</v>
      </c>
    </row>
    <row r="28" spans="1:6">
      <c r="A28" s="134" t="s">
        <v>495</v>
      </c>
      <c r="B28" s="134" t="s">
        <v>504</v>
      </c>
      <c r="C28" s="134" t="s">
        <v>223</v>
      </c>
      <c r="D28" s="134" t="s">
        <v>224</v>
      </c>
      <c r="E28" s="172">
        <v>919.54851970718698</v>
      </c>
      <c r="F28" s="135">
        <v>29199</v>
      </c>
    </row>
    <row r="29" spans="1:6">
      <c r="A29" s="134" t="s">
        <v>499</v>
      </c>
      <c r="B29" s="134" t="s">
        <v>501</v>
      </c>
      <c r="C29" s="134" t="s">
        <v>290</v>
      </c>
      <c r="D29" s="134" t="s">
        <v>291</v>
      </c>
      <c r="E29" s="172">
        <v>829.39670404961953</v>
      </c>
      <c r="F29" s="135">
        <v>32964</v>
      </c>
    </row>
    <row r="30" spans="1:6">
      <c r="A30" s="134" t="s">
        <v>265</v>
      </c>
      <c r="B30" s="134" t="s">
        <v>504</v>
      </c>
      <c r="C30" s="134" t="s">
        <v>279</v>
      </c>
      <c r="D30" s="134" t="s">
        <v>280</v>
      </c>
      <c r="E30" s="172">
        <v>919.54851970718698</v>
      </c>
      <c r="F30" s="135">
        <v>32974</v>
      </c>
    </row>
    <row r="31" spans="1:6">
      <c r="A31" s="134" t="s">
        <v>495</v>
      </c>
      <c r="B31" s="134" t="s">
        <v>502</v>
      </c>
      <c r="C31" s="134" t="s">
        <v>225</v>
      </c>
      <c r="D31" s="134" t="s">
        <v>226</v>
      </c>
      <c r="E31" s="172">
        <v>775.30561465507913</v>
      </c>
      <c r="F31" s="135">
        <v>33004</v>
      </c>
    </row>
    <row r="32" spans="1:6">
      <c r="A32" s="134" t="s">
        <v>495</v>
      </c>
      <c r="B32" s="134" t="s">
        <v>502</v>
      </c>
      <c r="C32" s="134" t="s">
        <v>227</v>
      </c>
      <c r="D32" s="134" t="s">
        <v>228</v>
      </c>
      <c r="E32" s="172">
        <v>775.30561465507913</v>
      </c>
      <c r="F32" s="135">
        <v>25324</v>
      </c>
    </row>
    <row r="33" spans="1:6">
      <c r="A33" s="134" t="s">
        <v>499</v>
      </c>
      <c r="B33" s="134" t="s">
        <v>504</v>
      </c>
      <c r="C33" s="134" t="s">
        <v>292</v>
      </c>
      <c r="D33" s="134" t="s">
        <v>293</v>
      </c>
      <c r="E33" s="172">
        <v>919.54851970718698</v>
      </c>
      <c r="F33" s="135">
        <v>29199</v>
      </c>
    </row>
    <row r="34" spans="1:6">
      <c r="A34" s="134" t="s">
        <v>239</v>
      </c>
      <c r="B34" s="134" t="s">
        <v>504</v>
      </c>
      <c r="C34" s="134" t="s">
        <v>246</v>
      </c>
      <c r="D34" s="134" t="s">
        <v>247</v>
      </c>
      <c r="E34" s="172">
        <v>919.54851970718698</v>
      </c>
      <c r="F34" s="135">
        <v>32974</v>
      </c>
    </row>
    <row r="35" spans="1:6">
      <c r="A35" s="134" t="s">
        <v>495</v>
      </c>
      <c r="B35" s="134" t="s">
        <v>502</v>
      </c>
      <c r="C35" s="134" t="s">
        <v>229</v>
      </c>
      <c r="D35" s="134" t="s">
        <v>230</v>
      </c>
      <c r="E35" s="172">
        <v>775.30561465507913</v>
      </c>
      <c r="F35" s="135">
        <v>32609</v>
      </c>
    </row>
    <row r="36" spans="1:6">
      <c r="A36" s="134" t="s">
        <v>239</v>
      </c>
      <c r="B36" s="134" t="s">
        <v>501</v>
      </c>
      <c r="C36" s="134" t="s">
        <v>248</v>
      </c>
      <c r="D36" s="134" t="s">
        <v>249</v>
      </c>
      <c r="E36" s="172">
        <v>829.39670404961953</v>
      </c>
      <c r="F36" s="135">
        <v>32964</v>
      </c>
    </row>
    <row r="37" spans="1:6">
      <c r="A37" s="134" t="s">
        <v>500</v>
      </c>
      <c r="B37" s="134" t="s">
        <v>505</v>
      </c>
      <c r="C37" s="134" t="s">
        <v>304</v>
      </c>
      <c r="D37" s="134" t="s">
        <v>305</v>
      </c>
      <c r="E37" s="172">
        <v>1111.8723931099973</v>
      </c>
      <c r="F37" s="135">
        <v>25326</v>
      </c>
    </row>
    <row r="38" spans="1:6">
      <c r="A38" s="134" t="s">
        <v>239</v>
      </c>
      <c r="B38" s="134" t="s">
        <v>501</v>
      </c>
      <c r="C38" s="134" t="s">
        <v>250</v>
      </c>
      <c r="D38" s="134" t="s">
        <v>251</v>
      </c>
      <c r="E38" s="172">
        <v>829.39670404961953</v>
      </c>
      <c r="F38" s="135">
        <v>32964</v>
      </c>
    </row>
    <row r="39" spans="1:6">
      <c r="A39" s="134" t="s">
        <v>265</v>
      </c>
      <c r="B39" s="134" t="s">
        <v>504</v>
      </c>
      <c r="C39" s="134" t="s">
        <v>281</v>
      </c>
      <c r="D39" s="134" t="s">
        <v>282</v>
      </c>
      <c r="E39" s="172">
        <v>919.54851970718698</v>
      </c>
      <c r="F39" s="135">
        <v>33178</v>
      </c>
    </row>
    <row r="40" spans="1:6">
      <c r="A40" s="134" t="s">
        <v>239</v>
      </c>
      <c r="B40" s="134" t="s">
        <v>503</v>
      </c>
      <c r="C40" s="134" t="s">
        <v>252</v>
      </c>
      <c r="D40" s="134" t="s">
        <v>253</v>
      </c>
      <c r="E40" s="172">
        <v>673.13355690983622</v>
      </c>
      <c r="F40" s="135">
        <v>33735</v>
      </c>
    </row>
    <row r="41" spans="1:6">
      <c r="A41" s="134" t="s">
        <v>499</v>
      </c>
      <c r="B41" s="134" t="s">
        <v>502</v>
      </c>
      <c r="C41" s="134" t="s">
        <v>294</v>
      </c>
      <c r="D41" s="134" t="s">
        <v>234</v>
      </c>
      <c r="E41" s="172">
        <v>775.30561465507913</v>
      </c>
      <c r="F41" s="135">
        <v>32568</v>
      </c>
    </row>
    <row r="42" spans="1:6">
      <c r="A42" s="134" t="s">
        <v>500</v>
      </c>
      <c r="B42" s="134" t="s">
        <v>502</v>
      </c>
      <c r="C42" s="134" t="s">
        <v>306</v>
      </c>
      <c r="D42" s="134" t="s">
        <v>307</v>
      </c>
      <c r="E42" s="172">
        <v>775.30561465507913</v>
      </c>
      <c r="F42" s="135">
        <v>33035</v>
      </c>
    </row>
    <row r="43" spans="1:6">
      <c r="A43" s="134" t="s">
        <v>265</v>
      </c>
      <c r="B43" s="134" t="s">
        <v>503</v>
      </c>
      <c r="C43" s="134" t="s">
        <v>283</v>
      </c>
      <c r="D43" s="134" t="s">
        <v>284</v>
      </c>
      <c r="E43" s="172">
        <v>673.13355690983622</v>
      </c>
      <c r="F43" s="135">
        <v>29322</v>
      </c>
    </row>
    <row r="44" spans="1:6">
      <c r="A44" s="134" t="s">
        <v>498</v>
      </c>
      <c r="B44" s="134" t="s">
        <v>505</v>
      </c>
      <c r="C44" s="134" t="s">
        <v>286</v>
      </c>
      <c r="D44" s="134" t="s">
        <v>287</v>
      </c>
      <c r="E44" s="172">
        <v>1111.8723931099973</v>
      </c>
      <c r="F44" s="135">
        <v>33339</v>
      </c>
    </row>
    <row r="45" spans="1:6">
      <c r="A45" s="134" t="s">
        <v>265</v>
      </c>
      <c r="B45" s="134" t="s">
        <v>503</v>
      </c>
      <c r="C45" s="134" t="s">
        <v>285</v>
      </c>
      <c r="D45" s="134" t="s">
        <v>284</v>
      </c>
      <c r="E45" s="172">
        <v>673.13355690983622</v>
      </c>
      <c r="F45" s="135">
        <v>29322</v>
      </c>
    </row>
    <row r="46" spans="1:6">
      <c r="A46" s="134" t="s">
        <v>239</v>
      </c>
      <c r="B46" s="134" t="s">
        <v>504</v>
      </c>
      <c r="C46" s="134" t="s">
        <v>254</v>
      </c>
      <c r="D46" s="134" t="s">
        <v>255</v>
      </c>
      <c r="E46" s="172">
        <v>919.54851970718698</v>
      </c>
      <c r="F46" s="135">
        <v>28591</v>
      </c>
    </row>
    <row r="47" spans="1:6">
      <c r="A47" s="134" t="s">
        <v>497</v>
      </c>
      <c r="B47" s="134" t="s">
        <v>502</v>
      </c>
      <c r="C47" s="134" t="s">
        <v>263</v>
      </c>
      <c r="D47" s="134" t="s">
        <v>264</v>
      </c>
      <c r="E47" s="172">
        <v>775.30561465507913</v>
      </c>
      <c r="F47" s="135">
        <v>32609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sqref="A1:F1"/>
    </sheetView>
  </sheetViews>
  <sheetFormatPr baseColWidth="10" defaultRowHeight="12.75"/>
  <cols>
    <col min="1" max="16384" width="11.42578125" style="1"/>
  </cols>
  <sheetData>
    <row r="1" spans="1:9" ht="18.75">
      <c r="A1" s="175" t="s">
        <v>511</v>
      </c>
      <c r="B1" s="175"/>
      <c r="C1" s="175"/>
      <c r="D1" s="175"/>
      <c r="E1" s="175"/>
      <c r="F1" s="175"/>
    </row>
    <row r="2" spans="1:9">
      <c r="A2" s="126" t="s">
        <v>588</v>
      </c>
      <c r="B2" s="75"/>
      <c r="C2" s="75"/>
      <c r="D2" s="75"/>
      <c r="E2" s="75"/>
      <c r="F2" s="75"/>
    </row>
    <row r="7" spans="1:9">
      <c r="A7" s="73" t="s">
        <v>506</v>
      </c>
      <c r="B7" s="73">
        <v>2002</v>
      </c>
      <c r="C7" s="73">
        <v>2003</v>
      </c>
      <c r="D7" s="73">
        <v>2004</v>
      </c>
      <c r="E7" s="73">
        <v>2005</v>
      </c>
    </row>
    <row r="8" spans="1:9">
      <c r="A8" s="80" t="s">
        <v>507</v>
      </c>
      <c r="B8" s="127">
        <v>6052</v>
      </c>
      <c r="C8" s="127">
        <v>5329</v>
      </c>
      <c r="D8" s="127">
        <v>4392</v>
      </c>
      <c r="E8" s="127">
        <v>5768</v>
      </c>
    </row>
    <row r="9" spans="1:9" ht="12.75" customHeight="1">
      <c r="A9" s="80" t="s">
        <v>508</v>
      </c>
      <c r="B9" s="127">
        <v>10789</v>
      </c>
      <c r="C9" s="127">
        <v>10698</v>
      </c>
      <c r="D9" s="127">
        <v>7431</v>
      </c>
      <c r="E9" s="127">
        <v>9602</v>
      </c>
      <c r="I9" s="129"/>
    </row>
    <row r="10" spans="1:9">
      <c r="A10" s="80" t="s">
        <v>509</v>
      </c>
      <c r="B10" s="127">
        <v>3787</v>
      </c>
      <c r="C10" s="127">
        <v>3679</v>
      </c>
      <c r="D10" s="127">
        <v>3433</v>
      </c>
      <c r="E10" s="127">
        <v>3502</v>
      </c>
    </row>
    <row r="11" spans="1:9">
      <c r="A11" s="80" t="s">
        <v>510</v>
      </c>
      <c r="B11" s="127">
        <v>3315</v>
      </c>
      <c r="C11" s="127">
        <v>3273</v>
      </c>
      <c r="D11" s="127">
        <v>3220</v>
      </c>
      <c r="E11" s="127">
        <v>3319</v>
      </c>
    </row>
    <row r="12" spans="1:9" ht="13.5" thickBot="1">
      <c r="B12" s="128"/>
      <c r="C12" s="128"/>
      <c r="D12" s="128"/>
      <c r="E12" s="128"/>
    </row>
    <row r="13" spans="1:9">
      <c r="B13" s="10">
        <f>SUM(B8:B11)</f>
        <v>23943</v>
      </c>
      <c r="C13" s="10">
        <f>SUM(C8:C11)</f>
        <v>22979</v>
      </c>
      <c r="D13" s="10">
        <f>SUM(D8:D11)</f>
        <v>18476</v>
      </c>
      <c r="E13" s="10">
        <f>SUM(E8:E11)</f>
        <v>22191</v>
      </c>
    </row>
  </sheetData>
  <mergeCells count="1">
    <mergeCell ref="A1:F1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rowBreaks count="1" manualBreakCount="1">
    <brk id="45" max="65535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baseColWidth="10" defaultRowHeight="12.75"/>
  <cols>
    <col min="1" max="16384" width="11.42578125" style="1"/>
  </cols>
  <sheetData>
    <row r="1" spans="1:6" ht="18.75">
      <c r="A1" s="175" t="s">
        <v>511</v>
      </c>
      <c r="B1" s="175"/>
      <c r="C1" s="175"/>
      <c r="D1" s="175"/>
      <c r="E1" s="175"/>
      <c r="F1" s="175"/>
    </row>
    <row r="2" spans="1:6">
      <c r="A2" s="126" t="s">
        <v>588</v>
      </c>
      <c r="B2" s="75"/>
      <c r="C2" s="75"/>
      <c r="D2" s="75"/>
      <c r="E2" s="75"/>
      <c r="F2" s="75"/>
    </row>
    <row r="7" spans="1:6">
      <c r="A7" s="73" t="s">
        <v>506</v>
      </c>
      <c r="B7" s="73">
        <v>2002</v>
      </c>
      <c r="C7" s="73">
        <v>2003</v>
      </c>
      <c r="D7" s="73">
        <v>2004</v>
      </c>
      <c r="E7" s="73">
        <v>2005</v>
      </c>
    </row>
    <row r="8" spans="1:6">
      <c r="A8" s="80" t="s">
        <v>507</v>
      </c>
      <c r="B8" s="127">
        <v>6052</v>
      </c>
      <c r="C8" s="127">
        <v>5329</v>
      </c>
      <c r="D8" s="127">
        <v>4392</v>
      </c>
      <c r="E8" s="127">
        <v>5768</v>
      </c>
    </row>
    <row r="9" spans="1:6">
      <c r="A9" s="80" t="s">
        <v>508</v>
      </c>
      <c r="B9" s="127">
        <v>10789</v>
      </c>
      <c r="C9" s="127">
        <v>10698</v>
      </c>
      <c r="D9" s="127">
        <v>7431</v>
      </c>
      <c r="E9" s="127">
        <v>9602</v>
      </c>
    </row>
    <row r="10" spans="1:6">
      <c r="A10" s="80" t="s">
        <v>509</v>
      </c>
      <c r="B10" s="127">
        <v>3787</v>
      </c>
      <c r="C10" s="127">
        <v>3679</v>
      </c>
      <c r="D10" s="127">
        <v>3433</v>
      </c>
      <c r="E10" s="127">
        <v>3502</v>
      </c>
    </row>
    <row r="11" spans="1:6">
      <c r="A11" s="80" t="s">
        <v>510</v>
      </c>
      <c r="B11" s="127">
        <v>3315</v>
      </c>
      <c r="C11" s="127">
        <v>3273</v>
      </c>
      <c r="D11" s="127">
        <v>3220</v>
      </c>
      <c r="E11" s="127">
        <v>3319</v>
      </c>
    </row>
    <row r="12" spans="1:6" ht="13.5" thickBot="1">
      <c r="B12" s="128"/>
      <c r="C12" s="128"/>
      <c r="D12" s="128"/>
      <c r="E12" s="128"/>
    </row>
    <row r="13" spans="1:6">
      <c r="B13" s="10">
        <f>SUM(B8:B12)</f>
        <v>23943</v>
      </c>
      <c r="C13" s="10">
        <f>SUM(C8:C12)</f>
        <v>22979</v>
      </c>
      <c r="D13" s="10">
        <f>SUM(D8:D12)</f>
        <v>18476</v>
      </c>
      <c r="E13" s="10">
        <f>SUM(E8:E12)</f>
        <v>22191</v>
      </c>
    </row>
  </sheetData>
  <mergeCells count="1">
    <mergeCell ref="A1:F1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rowBreaks count="1" manualBreakCount="1">
    <brk id="45" max="65535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5"/>
  <sheetViews>
    <sheetView showGridLines="0" showZeros="0" workbookViewId="0">
      <selection activeCell="B10" sqref="B10"/>
    </sheetView>
  </sheetViews>
  <sheetFormatPr baseColWidth="10" defaultRowHeight="12.75"/>
  <cols>
    <col min="1" max="3" width="11.42578125" style="1"/>
    <col min="4" max="4" width="21.42578125" style="1" customWidth="1"/>
    <col min="5" max="6" width="11.42578125" style="1"/>
    <col min="7" max="7" width="13.5703125" style="1" bestFit="1" customWidth="1"/>
    <col min="8" max="16384" width="11.42578125" style="1"/>
  </cols>
  <sheetData>
    <row r="1" spans="2:7" ht="23.25">
      <c r="B1" s="103" t="s">
        <v>512</v>
      </c>
      <c r="C1" s="104"/>
      <c r="D1" s="105"/>
      <c r="E1" s="104"/>
      <c r="F1" s="104"/>
      <c r="G1" s="104"/>
    </row>
    <row r="2" spans="2:7">
      <c r="B2" s="2"/>
      <c r="C2" s="2"/>
      <c r="D2" s="2"/>
      <c r="E2" s="2"/>
      <c r="F2" s="2"/>
      <c r="G2" s="2"/>
    </row>
    <row r="3" spans="2:7">
      <c r="B3" s="2"/>
      <c r="C3" s="2"/>
      <c r="D3" s="2"/>
      <c r="E3" s="2"/>
      <c r="F3" s="2"/>
      <c r="G3" s="2"/>
    </row>
    <row r="4" spans="2:7" ht="16.5" thickBot="1">
      <c r="B4" s="106" t="s">
        <v>513</v>
      </c>
      <c r="C4" s="106" t="s">
        <v>409</v>
      </c>
      <c r="D4" s="106" t="s">
        <v>514</v>
      </c>
      <c r="E4" s="106" t="s">
        <v>515</v>
      </c>
      <c r="F4" s="106" t="s">
        <v>516</v>
      </c>
      <c r="G4" s="106" t="s">
        <v>308</v>
      </c>
    </row>
    <row r="5" spans="2:7" ht="14.25" thickTop="1" thickBot="1">
      <c r="B5" s="107"/>
      <c r="C5" s="2"/>
      <c r="D5" s="2"/>
      <c r="E5" s="2"/>
      <c r="F5" s="2"/>
      <c r="G5" s="2"/>
    </row>
    <row r="6" spans="2:7">
      <c r="B6" s="108">
        <v>40117</v>
      </c>
      <c r="C6" s="109"/>
      <c r="D6" s="110" t="s">
        <v>517</v>
      </c>
      <c r="E6" s="111">
        <v>2560.31</v>
      </c>
      <c r="F6" s="111">
        <v>0</v>
      </c>
      <c r="G6" s="123"/>
    </row>
    <row r="7" spans="2:7">
      <c r="B7" s="113">
        <v>40120</v>
      </c>
      <c r="C7" s="114">
        <v>100</v>
      </c>
      <c r="D7" s="115" t="s">
        <v>518</v>
      </c>
      <c r="E7" s="116">
        <v>0</v>
      </c>
      <c r="F7" s="116">
        <v>114.19</v>
      </c>
      <c r="G7" s="124"/>
    </row>
    <row r="8" spans="2:7">
      <c r="B8" s="113">
        <v>40125</v>
      </c>
      <c r="C8" s="114">
        <v>101</v>
      </c>
      <c r="D8" s="115" t="s">
        <v>521</v>
      </c>
      <c r="E8" s="116">
        <v>0</v>
      </c>
      <c r="F8" s="116">
        <v>47.13</v>
      </c>
      <c r="G8" s="124"/>
    </row>
    <row r="9" spans="2:7">
      <c r="B9" s="113">
        <v>40128</v>
      </c>
      <c r="C9" s="114">
        <v>102</v>
      </c>
      <c r="D9" s="115" t="s">
        <v>522</v>
      </c>
      <c r="E9" s="116">
        <v>0</v>
      </c>
      <c r="F9" s="116">
        <v>120.2</v>
      </c>
      <c r="G9" s="124"/>
    </row>
    <row r="10" spans="2:7">
      <c r="B10" s="113">
        <v>40133</v>
      </c>
      <c r="C10" s="114">
        <v>103</v>
      </c>
      <c r="D10" s="115" t="s">
        <v>519</v>
      </c>
      <c r="E10" s="116">
        <v>0</v>
      </c>
      <c r="F10" s="116">
        <v>94.05</v>
      </c>
      <c r="G10" s="124"/>
    </row>
    <row r="11" spans="2:7">
      <c r="B11" s="113">
        <v>40139</v>
      </c>
      <c r="C11" s="114">
        <v>104</v>
      </c>
      <c r="D11" s="115" t="s">
        <v>309</v>
      </c>
      <c r="E11" s="116">
        <v>0</v>
      </c>
      <c r="F11" s="116">
        <v>33.11</v>
      </c>
      <c r="G11" s="124"/>
    </row>
    <row r="12" spans="2:7">
      <c r="B12" s="113">
        <v>40141</v>
      </c>
      <c r="C12" s="114"/>
      <c r="D12" s="115" t="s">
        <v>520</v>
      </c>
      <c r="E12" s="116">
        <v>1278.77</v>
      </c>
      <c r="F12" s="116">
        <v>0</v>
      </c>
      <c r="G12" s="124"/>
    </row>
    <row r="13" spans="2:7">
      <c r="B13" s="113">
        <v>40152</v>
      </c>
      <c r="C13" s="114">
        <v>105</v>
      </c>
      <c r="D13" s="115" t="s">
        <v>310</v>
      </c>
      <c r="E13" s="116">
        <v>0</v>
      </c>
      <c r="F13" s="116">
        <v>320.52999999999997</v>
      </c>
      <c r="G13" s="124"/>
    </row>
    <row r="14" spans="2:7">
      <c r="B14" s="113">
        <v>40161</v>
      </c>
      <c r="C14" s="114">
        <v>106</v>
      </c>
      <c r="D14" s="115" t="s">
        <v>523</v>
      </c>
      <c r="E14" s="116">
        <v>0</v>
      </c>
      <c r="F14" s="116">
        <v>101.27</v>
      </c>
      <c r="G14" s="124"/>
    </row>
    <row r="15" spans="2:7">
      <c r="B15" s="113">
        <v>40167</v>
      </c>
      <c r="C15" s="114">
        <v>107</v>
      </c>
      <c r="D15" s="115" t="s">
        <v>524</v>
      </c>
      <c r="E15" s="116">
        <v>0</v>
      </c>
      <c r="F15" s="116">
        <v>163.16999999999999</v>
      </c>
      <c r="G15" s="124"/>
    </row>
    <row r="16" spans="2:7">
      <c r="B16" s="113">
        <v>40168</v>
      </c>
      <c r="C16" s="114">
        <v>108</v>
      </c>
      <c r="D16" s="115" t="s">
        <v>525</v>
      </c>
      <c r="E16" s="116">
        <v>0</v>
      </c>
      <c r="F16" s="116">
        <v>660.03</v>
      </c>
      <c r="G16" s="124"/>
    </row>
    <row r="17" spans="2:7">
      <c r="B17" s="113">
        <v>40173</v>
      </c>
      <c r="C17" s="114">
        <v>109</v>
      </c>
      <c r="D17" s="115" t="s">
        <v>526</v>
      </c>
      <c r="E17" s="116">
        <v>0</v>
      </c>
      <c r="F17" s="116">
        <v>103.85</v>
      </c>
      <c r="G17" s="124"/>
    </row>
    <row r="18" spans="2:7">
      <c r="B18" s="113">
        <v>40179</v>
      </c>
      <c r="C18" s="114"/>
      <c r="D18" s="115" t="s">
        <v>527</v>
      </c>
      <c r="E18" s="116">
        <v>284.85000000000002</v>
      </c>
      <c r="F18" s="116">
        <v>0</v>
      </c>
      <c r="G18" s="124"/>
    </row>
    <row r="19" spans="2:7">
      <c r="B19" s="113">
        <v>40188</v>
      </c>
      <c r="C19" s="114">
        <v>110</v>
      </c>
      <c r="D19" s="115" t="s">
        <v>528</v>
      </c>
      <c r="E19" s="116">
        <v>0</v>
      </c>
      <c r="F19" s="116">
        <v>33.11</v>
      </c>
      <c r="G19" s="124"/>
    </row>
    <row r="20" spans="2:7">
      <c r="B20" s="113">
        <v>40189</v>
      </c>
      <c r="C20" s="114">
        <v>111</v>
      </c>
      <c r="D20" s="115" t="s">
        <v>529</v>
      </c>
      <c r="E20" s="116">
        <v>0</v>
      </c>
      <c r="F20" s="116">
        <v>57.34</v>
      </c>
      <c r="G20" s="124"/>
    </row>
    <row r="21" spans="2:7">
      <c r="B21" s="113">
        <v>40193</v>
      </c>
      <c r="C21" s="114">
        <v>112</v>
      </c>
      <c r="D21" s="115" t="s">
        <v>530</v>
      </c>
      <c r="E21" s="116">
        <v>0</v>
      </c>
      <c r="F21" s="116">
        <v>942.95</v>
      </c>
      <c r="G21" s="124"/>
    </row>
    <row r="22" spans="2:7">
      <c r="B22" s="113">
        <v>40200</v>
      </c>
      <c r="C22" s="114"/>
      <c r="D22" s="115" t="s">
        <v>531</v>
      </c>
      <c r="E22" s="116">
        <v>1278.77</v>
      </c>
      <c r="F22" s="116">
        <v>0</v>
      </c>
      <c r="G22" s="124"/>
    </row>
    <row r="23" spans="2:7">
      <c r="B23" s="113">
        <v>40202</v>
      </c>
      <c r="C23" s="114">
        <v>113</v>
      </c>
      <c r="D23" s="115" t="s">
        <v>532</v>
      </c>
      <c r="E23" s="116">
        <v>0</v>
      </c>
      <c r="F23" s="116">
        <v>29.87</v>
      </c>
      <c r="G23" s="124"/>
    </row>
    <row r="24" spans="2:7">
      <c r="B24" s="113">
        <v>40209</v>
      </c>
      <c r="C24" s="114">
        <v>114</v>
      </c>
      <c r="D24" s="115" t="s">
        <v>536</v>
      </c>
      <c r="E24" s="116">
        <v>0</v>
      </c>
      <c r="F24" s="116">
        <v>300.5</v>
      </c>
      <c r="G24" s="124"/>
    </row>
    <row r="25" spans="2:7">
      <c r="B25" s="113">
        <v>40222</v>
      </c>
      <c r="C25" s="114">
        <v>115</v>
      </c>
      <c r="D25" s="115" t="s">
        <v>533</v>
      </c>
      <c r="E25" s="116">
        <v>0</v>
      </c>
      <c r="F25" s="116">
        <v>38.92</v>
      </c>
      <c r="G25" s="124"/>
    </row>
    <row r="26" spans="2:7">
      <c r="B26" s="113">
        <v>40223</v>
      </c>
      <c r="C26" s="114">
        <v>116</v>
      </c>
      <c r="D26" s="115" t="s">
        <v>525</v>
      </c>
      <c r="E26" s="116">
        <v>0</v>
      </c>
      <c r="F26" s="116">
        <v>195.32</v>
      </c>
      <c r="G26" s="124"/>
    </row>
    <row r="27" spans="2:7">
      <c r="B27" s="113">
        <v>40235</v>
      </c>
      <c r="C27" s="114"/>
      <c r="D27" s="115" t="s">
        <v>531</v>
      </c>
      <c r="E27" s="116">
        <v>1278.77</v>
      </c>
      <c r="F27" s="116">
        <v>0</v>
      </c>
      <c r="G27" s="124"/>
    </row>
    <row r="28" spans="2:7">
      <c r="B28" s="113">
        <v>40238</v>
      </c>
      <c r="C28" s="114">
        <v>117</v>
      </c>
      <c r="D28" s="115" t="s">
        <v>537</v>
      </c>
      <c r="E28" s="116">
        <v>0</v>
      </c>
      <c r="F28" s="116">
        <v>131.58000000000001</v>
      </c>
      <c r="G28" s="124"/>
    </row>
    <row r="29" spans="2:7">
      <c r="B29" s="113">
        <v>40243</v>
      </c>
      <c r="C29" s="114">
        <v>118</v>
      </c>
      <c r="D29" s="115" t="s">
        <v>538</v>
      </c>
      <c r="E29" s="116">
        <v>0</v>
      </c>
      <c r="F29" s="116">
        <v>221.17</v>
      </c>
      <c r="G29" s="124"/>
    </row>
    <row r="30" spans="2:7">
      <c r="B30" s="113">
        <v>40247</v>
      </c>
      <c r="C30" s="114">
        <v>119</v>
      </c>
      <c r="D30" s="115" t="s">
        <v>534</v>
      </c>
      <c r="E30" s="116">
        <v>0</v>
      </c>
      <c r="F30" s="116">
        <v>83.51</v>
      </c>
      <c r="G30" s="124"/>
    </row>
    <row r="31" spans="2:7">
      <c r="B31" s="113">
        <v>40250</v>
      </c>
      <c r="C31" s="114">
        <v>120</v>
      </c>
      <c r="D31" s="115" t="s">
        <v>535</v>
      </c>
      <c r="E31" s="116">
        <v>0</v>
      </c>
      <c r="F31" s="116">
        <v>57.17</v>
      </c>
      <c r="G31" s="124"/>
    </row>
    <row r="32" spans="2:7">
      <c r="B32" s="113"/>
      <c r="C32" s="114"/>
      <c r="D32" s="115"/>
      <c r="E32" s="7"/>
      <c r="F32" s="7"/>
      <c r="G32" s="124"/>
    </row>
    <row r="33" spans="2:7">
      <c r="B33" s="113"/>
      <c r="C33" s="114"/>
      <c r="D33" s="115"/>
      <c r="E33" s="7"/>
      <c r="F33" s="7"/>
      <c r="G33" s="124"/>
    </row>
    <row r="34" spans="2:7">
      <c r="B34" s="113"/>
      <c r="C34" s="8"/>
      <c r="D34" s="115"/>
      <c r="E34" s="7"/>
      <c r="F34" s="7"/>
      <c r="G34" s="124"/>
    </row>
    <row r="35" spans="2:7">
      <c r="B35" s="113"/>
      <c r="C35" s="8"/>
      <c r="D35" s="115"/>
      <c r="E35" s="7"/>
      <c r="F35" s="7"/>
      <c r="G35" s="124"/>
    </row>
    <row r="36" spans="2:7">
      <c r="B36" s="113"/>
      <c r="C36" s="8"/>
      <c r="D36" s="115"/>
      <c r="E36" s="7"/>
      <c r="F36" s="7"/>
      <c r="G36" s="124"/>
    </row>
    <row r="37" spans="2:7">
      <c r="B37" s="113"/>
      <c r="C37" s="8"/>
      <c r="D37" s="115"/>
      <c r="E37" s="7"/>
      <c r="F37" s="7"/>
      <c r="G37" s="124"/>
    </row>
    <row r="38" spans="2:7">
      <c r="B38" s="113"/>
      <c r="C38" s="8"/>
      <c r="D38" s="115"/>
      <c r="E38" s="7"/>
      <c r="F38" s="7"/>
      <c r="G38" s="124"/>
    </row>
    <row r="39" spans="2:7">
      <c r="B39" s="113"/>
      <c r="C39" s="8"/>
      <c r="D39" s="115"/>
      <c r="E39" s="7"/>
      <c r="F39" s="7"/>
      <c r="G39" s="124"/>
    </row>
    <row r="40" spans="2:7">
      <c r="B40" s="113"/>
      <c r="C40" s="8"/>
      <c r="D40" s="115"/>
      <c r="E40" s="7"/>
      <c r="F40" s="7"/>
      <c r="G40" s="124"/>
    </row>
    <row r="41" spans="2:7">
      <c r="B41" s="113"/>
      <c r="C41" s="8"/>
      <c r="D41" s="115"/>
      <c r="E41" s="7"/>
      <c r="F41" s="7"/>
      <c r="G41" s="124"/>
    </row>
    <row r="42" spans="2:7">
      <c r="B42" s="113"/>
      <c r="C42" s="8"/>
      <c r="D42" s="115"/>
      <c r="E42" s="7"/>
      <c r="F42" s="7"/>
      <c r="G42" s="124"/>
    </row>
    <row r="43" spans="2:7">
      <c r="B43" s="113"/>
      <c r="C43" s="8"/>
      <c r="D43" s="115"/>
      <c r="E43" s="7"/>
      <c r="F43" s="7"/>
      <c r="G43" s="124"/>
    </row>
    <row r="44" spans="2:7">
      <c r="B44" s="113"/>
      <c r="C44" s="8"/>
      <c r="D44" s="115"/>
      <c r="E44" s="7"/>
      <c r="F44" s="7"/>
      <c r="G44" s="124"/>
    </row>
    <row r="45" spans="2:7">
      <c r="B45" s="113"/>
      <c r="C45" s="8"/>
      <c r="D45" s="115"/>
      <c r="E45" s="7"/>
      <c r="F45" s="7"/>
      <c r="G45" s="124"/>
    </row>
    <row r="46" spans="2:7">
      <c r="B46" s="113"/>
      <c r="C46" s="8"/>
      <c r="D46" s="115"/>
      <c r="E46" s="7"/>
      <c r="F46" s="7"/>
      <c r="G46" s="124"/>
    </row>
    <row r="47" spans="2:7">
      <c r="B47" s="113"/>
      <c r="C47" s="8"/>
      <c r="D47" s="115"/>
      <c r="E47" s="7"/>
      <c r="F47" s="7"/>
      <c r="G47" s="124"/>
    </row>
    <row r="48" spans="2:7">
      <c r="B48" s="113"/>
      <c r="C48" s="8"/>
      <c r="D48" s="115"/>
      <c r="E48" s="7"/>
      <c r="F48" s="7"/>
      <c r="G48" s="124"/>
    </row>
    <row r="49" spans="2:7">
      <c r="B49" s="113"/>
      <c r="C49" s="8"/>
      <c r="D49" s="115"/>
      <c r="E49" s="7"/>
      <c r="F49" s="7"/>
      <c r="G49" s="124"/>
    </row>
    <row r="50" spans="2:7">
      <c r="B50" s="113"/>
      <c r="C50" s="8"/>
      <c r="D50" s="115"/>
      <c r="E50" s="7"/>
      <c r="F50" s="7"/>
      <c r="G50" s="124"/>
    </row>
    <row r="51" spans="2:7">
      <c r="B51" s="113"/>
      <c r="C51" s="8"/>
      <c r="D51" s="115"/>
      <c r="E51" s="7"/>
      <c r="F51" s="7"/>
      <c r="G51" s="124"/>
    </row>
    <row r="52" spans="2:7">
      <c r="B52" s="113"/>
      <c r="C52" s="8"/>
      <c r="D52" s="115"/>
      <c r="E52" s="7"/>
      <c r="F52" s="7"/>
      <c r="G52" s="124"/>
    </row>
    <row r="53" spans="2:7">
      <c r="B53" s="113"/>
      <c r="C53" s="8"/>
      <c r="D53" s="115"/>
      <c r="E53" s="7"/>
      <c r="F53" s="7"/>
      <c r="G53" s="124"/>
    </row>
    <row r="54" spans="2:7">
      <c r="B54" s="113"/>
      <c r="C54" s="8"/>
      <c r="D54" s="115"/>
      <c r="E54" s="7"/>
      <c r="F54" s="7"/>
      <c r="G54" s="124"/>
    </row>
    <row r="55" spans="2:7">
      <c r="B55" s="113"/>
      <c r="C55" s="8"/>
      <c r="D55" s="115"/>
      <c r="E55" s="7"/>
      <c r="F55" s="7"/>
      <c r="G55" s="124"/>
    </row>
    <row r="56" spans="2:7">
      <c r="B56" s="113"/>
      <c r="C56" s="8"/>
      <c r="D56" s="115"/>
      <c r="E56" s="7"/>
      <c r="F56" s="7"/>
      <c r="G56" s="124"/>
    </row>
    <row r="57" spans="2:7">
      <c r="B57" s="113"/>
      <c r="C57" s="8"/>
      <c r="D57" s="115"/>
      <c r="E57" s="7"/>
      <c r="F57" s="7"/>
      <c r="G57" s="124"/>
    </row>
    <row r="58" spans="2:7">
      <c r="B58" s="113"/>
      <c r="C58" s="8"/>
      <c r="D58" s="115"/>
      <c r="E58" s="7"/>
      <c r="F58" s="7"/>
      <c r="G58" s="124"/>
    </row>
    <row r="59" spans="2:7">
      <c r="B59" s="113"/>
      <c r="C59" s="8"/>
      <c r="D59" s="115"/>
      <c r="E59" s="7"/>
      <c r="F59" s="7"/>
      <c r="G59" s="124"/>
    </row>
    <row r="60" spans="2:7" ht="13.5" thickBot="1">
      <c r="B60" s="118"/>
      <c r="C60" s="119"/>
      <c r="D60" s="120"/>
      <c r="E60" s="121"/>
      <c r="F60" s="121"/>
      <c r="G60" s="125"/>
    </row>
    <row r="65" ht="12.75" customHeight="1"/>
  </sheetData>
  <phoneticPr fontId="0" type="noConversion"/>
  <printOptions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0"/>
  <sheetViews>
    <sheetView showGridLines="0" showZeros="0" workbookViewId="0">
      <selection activeCell="B10" sqref="B10"/>
    </sheetView>
  </sheetViews>
  <sheetFormatPr baseColWidth="10" defaultRowHeight="12.75"/>
  <cols>
    <col min="1" max="3" width="11.42578125" style="1"/>
    <col min="4" max="4" width="21.42578125" style="1" customWidth="1"/>
    <col min="5" max="6" width="11.42578125" style="1"/>
    <col min="7" max="7" width="13.5703125" style="1" bestFit="1" customWidth="1"/>
    <col min="8" max="16384" width="11.42578125" style="1"/>
  </cols>
  <sheetData>
    <row r="1" spans="2:7" ht="23.25">
      <c r="B1" s="103" t="s">
        <v>512</v>
      </c>
      <c r="C1" s="104"/>
      <c r="D1" s="105"/>
      <c r="E1" s="104"/>
      <c r="F1" s="104"/>
      <c r="G1" s="104"/>
    </row>
    <row r="2" spans="2:7">
      <c r="B2" s="2"/>
      <c r="C2" s="2"/>
      <c r="D2" s="2"/>
      <c r="E2" s="2"/>
      <c r="F2" s="2"/>
      <c r="G2" s="2"/>
    </row>
    <row r="3" spans="2:7">
      <c r="B3" s="2"/>
      <c r="C3" s="2"/>
      <c r="D3" s="2"/>
      <c r="E3" s="2"/>
      <c r="F3" s="2"/>
      <c r="G3" s="2"/>
    </row>
    <row r="4" spans="2:7" ht="16.5" thickBot="1">
      <c r="B4" s="106" t="s">
        <v>513</v>
      </c>
      <c r="C4" s="106" t="s">
        <v>409</v>
      </c>
      <c r="D4" s="106" t="s">
        <v>514</v>
      </c>
      <c r="E4" s="106" t="s">
        <v>515</v>
      </c>
      <c r="F4" s="106" t="s">
        <v>516</v>
      </c>
      <c r="G4" s="106" t="s">
        <v>308</v>
      </c>
    </row>
    <row r="5" spans="2:7" ht="14.25" thickTop="1" thickBot="1">
      <c r="B5" s="107"/>
      <c r="C5" s="2"/>
      <c r="D5" s="2"/>
      <c r="E5" s="2"/>
      <c r="F5" s="2"/>
      <c r="G5" s="2"/>
    </row>
    <row r="6" spans="2:7">
      <c r="B6" s="108">
        <v>40117</v>
      </c>
      <c r="C6" s="109"/>
      <c r="D6" s="110" t="s">
        <v>517</v>
      </c>
      <c r="E6" s="111">
        <v>2560.31</v>
      </c>
      <c r="F6" s="111">
        <v>0</v>
      </c>
      <c r="G6" s="112">
        <f>IF(descripció&lt;&gt;"",dipòsit-xec,"")</f>
        <v>2560.31</v>
      </c>
    </row>
    <row r="7" spans="2:7">
      <c r="B7" s="113">
        <v>40120</v>
      </c>
      <c r="C7" s="114">
        <v>100</v>
      </c>
      <c r="D7" s="115" t="s">
        <v>518</v>
      </c>
      <c r="E7" s="116">
        <v>0</v>
      </c>
      <c r="F7" s="116">
        <v>114.19</v>
      </c>
      <c r="G7" s="117">
        <f t="shared" ref="G7:G38" si="0">IF(descripció&lt;&gt;"",G6+dipòsit-xec,"")</f>
        <v>2446.12</v>
      </c>
    </row>
    <row r="8" spans="2:7">
      <c r="B8" s="113">
        <v>40125</v>
      </c>
      <c r="C8" s="114">
        <v>101</v>
      </c>
      <c r="D8" s="115" t="s">
        <v>521</v>
      </c>
      <c r="E8" s="116">
        <v>0</v>
      </c>
      <c r="F8" s="116">
        <v>47.13</v>
      </c>
      <c r="G8" s="117">
        <f t="shared" si="0"/>
        <v>2398.9899999999998</v>
      </c>
    </row>
    <row r="9" spans="2:7">
      <c r="B9" s="113">
        <v>40128</v>
      </c>
      <c r="C9" s="114">
        <v>102</v>
      </c>
      <c r="D9" s="115" t="s">
        <v>522</v>
      </c>
      <c r="E9" s="116">
        <v>0</v>
      </c>
      <c r="F9" s="116">
        <v>120.2</v>
      </c>
      <c r="G9" s="117">
        <f t="shared" si="0"/>
        <v>2278.79</v>
      </c>
    </row>
    <row r="10" spans="2:7">
      <c r="B10" s="113">
        <v>40133</v>
      </c>
      <c r="C10" s="114">
        <v>103</v>
      </c>
      <c r="D10" s="115" t="s">
        <v>519</v>
      </c>
      <c r="E10" s="116">
        <v>0</v>
      </c>
      <c r="F10" s="116">
        <v>94.05</v>
      </c>
      <c r="G10" s="117">
        <f t="shared" si="0"/>
        <v>2184.7399999999998</v>
      </c>
    </row>
    <row r="11" spans="2:7">
      <c r="B11" s="113">
        <v>40139</v>
      </c>
      <c r="C11" s="114">
        <v>104</v>
      </c>
      <c r="D11" s="115" t="s">
        <v>309</v>
      </c>
      <c r="E11" s="116">
        <v>0</v>
      </c>
      <c r="F11" s="116">
        <v>33.11</v>
      </c>
      <c r="G11" s="117">
        <f t="shared" si="0"/>
        <v>2151.6299999999997</v>
      </c>
    </row>
    <row r="12" spans="2:7">
      <c r="B12" s="113">
        <v>40141</v>
      </c>
      <c r="C12" s="114"/>
      <c r="D12" s="115" t="s">
        <v>520</v>
      </c>
      <c r="E12" s="116">
        <v>1278.77</v>
      </c>
      <c r="F12" s="116">
        <v>0</v>
      </c>
      <c r="G12" s="117">
        <f t="shared" si="0"/>
        <v>3430.3999999999996</v>
      </c>
    </row>
    <row r="13" spans="2:7">
      <c r="B13" s="113">
        <v>40152</v>
      </c>
      <c r="C13" s="114">
        <v>105</v>
      </c>
      <c r="D13" s="115" t="s">
        <v>310</v>
      </c>
      <c r="E13" s="116">
        <v>0</v>
      </c>
      <c r="F13" s="116">
        <v>320.52999999999997</v>
      </c>
      <c r="G13" s="117">
        <f t="shared" si="0"/>
        <v>3109.87</v>
      </c>
    </row>
    <row r="14" spans="2:7">
      <c r="B14" s="113">
        <v>40161</v>
      </c>
      <c r="C14" s="114">
        <v>106</v>
      </c>
      <c r="D14" s="115" t="s">
        <v>523</v>
      </c>
      <c r="E14" s="116">
        <v>0</v>
      </c>
      <c r="F14" s="116">
        <v>101.27</v>
      </c>
      <c r="G14" s="117">
        <f t="shared" si="0"/>
        <v>3008.6</v>
      </c>
    </row>
    <row r="15" spans="2:7">
      <c r="B15" s="113">
        <v>40167</v>
      </c>
      <c r="C15" s="114">
        <v>107</v>
      </c>
      <c r="D15" s="115" t="s">
        <v>524</v>
      </c>
      <c r="E15" s="116">
        <v>0</v>
      </c>
      <c r="F15" s="116">
        <v>163.16999999999999</v>
      </c>
      <c r="G15" s="117">
        <f t="shared" si="0"/>
        <v>2845.43</v>
      </c>
    </row>
    <row r="16" spans="2:7">
      <c r="B16" s="113">
        <v>40168</v>
      </c>
      <c r="C16" s="114">
        <v>108</v>
      </c>
      <c r="D16" s="115" t="s">
        <v>525</v>
      </c>
      <c r="E16" s="116">
        <v>0</v>
      </c>
      <c r="F16" s="116">
        <v>660.03</v>
      </c>
      <c r="G16" s="117">
        <f t="shared" si="0"/>
        <v>2185.3999999999996</v>
      </c>
    </row>
    <row r="17" spans="2:7">
      <c r="B17" s="113">
        <v>40173</v>
      </c>
      <c r="C17" s="114">
        <v>109</v>
      </c>
      <c r="D17" s="115" t="s">
        <v>526</v>
      </c>
      <c r="E17" s="116">
        <v>0</v>
      </c>
      <c r="F17" s="116">
        <v>103.85</v>
      </c>
      <c r="G17" s="117">
        <f t="shared" si="0"/>
        <v>2081.5499999999997</v>
      </c>
    </row>
    <row r="18" spans="2:7">
      <c r="B18" s="113">
        <v>40179</v>
      </c>
      <c r="C18" s="114"/>
      <c r="D18" s="115" t="s">
        <v>527</v>
      </c>
      <c r="E18" s="116">
        <v>284.85000000000002</v>
      </c>
      <c r="F18" s="116">
        <v>0</v>
      </c>
      <c r="G18" s="117">
        <f t="shared" si="0"/>
        <v>2366.3999999999996</v>
      </c>
    </row>
    <row r="19" spans="2:7">
      <c r="B19" s="113">
        <v>40188</v>
      </c>
      <c r="C19" s="114">
        <v>110</v>
      </c>
      <c r="D19" s="115" t="s">
        <v>528</v>
      </c>
      <c r="E19" s="116">
        <v>0</v>
      </c>
      <c r="F19" s="116">
        <v>33.11</v>
      </c>
      <c r="G19" s="117">
        <f t="shared" si="0"/>
        <v>2333.2899999999995</v>
      </c>
    </row>
    <row r="20" spans="2:7">
      <c r="B20" s="113">
        <v>40189</v>
      </c>
      <c r="C20" s="114">
        <v>111</v>
      </c>
      <c r="D20" s="115" t="s">
        <v>529</v>
      </c>
      <c r="E20" s="116">
        <v>0</v>
      </c>
      <c r="F20" s="116">
        <v>57.34</v>
      </c>
      <c r="G20" s="117">
        <f t="shared" si="0"/>
        <v>2275.9499999999994</v>
      </c>
    </row>
    <row r="21" spans="2:7">
      <c r="B21" s="113">
        <v>40193</v>
      </c>
      <c r="C21" s="114">
        <v>112</v>
      </c>
      <c r="D21" s="115" t="s">
        <v>530</v>
      </c>
      <c r="E21" s="116">
        <v>0</v>
      </c>
      <c r="F21" s="116">
        <v>942.95</v>
      </c>
      <c r="G21" s="117">
        <f t="shared" si="0"/>
        <v>1332.9999999999993</v>
      </c>
    </row>
    <row r="22" spans="2:7">
      <c r="B22" s="113">
        <v>40200</v>
      </c>
      <c r="C22" s="114"/>
      <c r="D22" s="115" t="s">
        <v>531</v>
      </c>
      <c r="E22" s="116">
        <v>1278.77</v>
      </c>
      <c r="F22" s="116">
        <v>0</v>
      </c>
      <c r="G22" s="117">
        <f t="shared" si="0"/>
        <v>2611.7699999999995</v>
      </c>
    </row>
    <row r="23" spans="2:7">
      <c r="B23" s="113">
        <v>40202</v>
      </c>
      <c r="C23" s="114">
        <v>113</v>
      </c>
      <c r="D23" s="115" t="s">
        <v>532</v>
      </c>
      <c r="E23" s="116">
        <v>0</v>
      </c>
      <c r="F23" s="116">
        <v>29.87</v>
      </c>
      <c r="G23" s="117">
        <f t="shared" si="0"/>
        <v>2581.8999999999996</v>
      </c>
    </row>
    <row r="24" spans="2:7">
      <c r="B24" s="113">
        <v>40209</v>
      </c>
      <c r="C24" s="114">
        <v>114</v>
      </c>
      <c r="D24" s="115" t="s">
        <v>536</v>
      </c>
      <c r="E24" s="116">
        <v>0</v>
      </c>
      <c r="F24" s="116">
        <v>300.5</v>
      </c>
      <c r="G24" s="117">
        <f t="shared" si="0"/>
        <v>2281.3999999999996</v>
      </c>
    </row>
    <row r="25" spans="2:7">
      <c r="B25" s="113">
        <v>40222</v>
      </c>
      <c r="C25" s="114">
        <v>115</v>
      </c>
      <c r="D25" s="115" t="s">
        <v>533</v>
      </c>
      <c r="E25" s="116">
        <v>0</v>
      </c>
      <c r="F25" s="116">
        <v>38.92</v>
      </c>
      <c r="G25" s="117">
        <f t="shared" si="0"/>
        <v>2242.4799999999996</v>
      </c>
    </row>
    <row r="26" spans="2:7">
      <c r="B26" s="113">
        <v>40223</v>
      </c>
      <c r="C26" s="114">
        <v>116</v>
      </c>
      <c r="D26" s="115" t="s">
        <v>525</v>
      </c>
      <c r="E26" s="116">
        <v>0</v>
      </c>
      <c r="F26" s="116">
        <v>195.32</v>
      </c>
      <c r="G26" s="117">
        <f t="shared" si="0"/>
        <v>2047.1599999999996</v>
      </c>
    </row>
    <row r="27" spans="2:7">
      <c r="B27" s="113">
        <v>40235</v>
      </c>
      <c r="C27" s="114"/>
      <c r="D27" s="115" t="s">
        <v>531</v>
      </c>
      <c r="E27" s="116">
        <v>1278.77</v>
      </c>
      <c r="F27" s="116">
        <v>0</v>
      </c>
      <c r="G27" s="117">
        <f t="shared" si="0"/>
        <v>3325.9299999999994</v>
      </c>
    </row>
    <row r="28" spans="2:7">
      <c r="B28" s="113">
        <v>40238</v>
      </c>
      <c r="C28" s="114">
        <v>117</v>
      </c>
      <c r="D28" s="115" t="s">
        <v>537</v>
      </c>
      <c r="E28" s="116">
        <v>0</v>
      </c>
      <c r="F28" s="116">
        <v>131.58000000000001</v>
      </c>
      <c r="G28" s="117">
        <f t="shared" si="0"/>
        <v>3194.3499999999995</v>
      </c>
    </row>
    <row r="29" spans="2:7">
      <c r="B29" s="113">
        <v>40243</v>
      </c>
      <c r="C29" s="114">
        <v>118</v>
      </c>
      <c r="D29" s="115" t="s">
        <v>538</v>
      </c>
      <c r="E29" s="116">
        <v>0</v>
      </c>
      <c r="F29" s="116">
        <v>221.17</v>
      </c>
      <c r="G29" s="117">
        <f t="shared" si="0"/>
        <v>2973.1799999999994</v>
      </c>
    </row>
    <row r="30" spans="2:7">
      <c r="B30" s="113">
        <v>40247</v>
      </c>
      <c r="C30" s="114">
        <v>119</v>
      </c>
      <c r="D30" s="115" t="s">
        <v>534</v>
      </c>
      <c r="E30" s="116">
        <v>0</v>
      </c>
      <c r="F30" s="116">
        <v>83.51</v>
      </c>
      <c r="G30" s="117">
        <f t="shared" si="0"/>
        <v>2889.6699999999992</v>
      </c>
    </row>
    <row r="31" spans="2:7">
      <c r="B31" s="113">
        <v>40250</v>
      </c>
      <c r="C31" s="114">
        <v>120</v>
      </c>
      <c r="D31" s="115" t="s">
        <v>535</v>
      </c>
      <c r="E31" s="116">
        <v>0</v>
      </c>
      <c r="F31" s="116">
        <v>57.17</v>
      </c>
      <c r="G31" s="117">
        <f t="shared" si="0"/>
        <v>2832.4999999999991</v>
      </c>
    </row>
    <row r="32" spans="2:7">
      <c r="B32" s="113"/>
      <c r="C32" s="114"/>
      <c r="D32" s="115"/>
      <c r="E32" s="7"/>
      <c r="F32" s="7"/>
      <c r="G32" s="117" t="str">
        <f t="shared" si="0"/>
        <v/>
      </c>
    </row>
    <row r="33" spans="2:7">
      <c r="B33" s="113"/>
      <c r="C33" s="114"/>
      <c r="D33" s="115"/>
      <c r="E33" s="7"/>
      <c r="F33" s="7"/>
      <c r="G33" s="117" t="str">
        <f t="shared" si="0"/>
        <v/>
      </c>
    </row>
    <row r="34" spans="2:7">
      <c r="B34" s="113"/>
      <c r="C34" s="8"/>
      <c r="D34" s="115"/>
      <c r="E34" s="7"/>
      <c r="F34" s="7"/>
      <c r="G34" s="117" t="str">
        <f t="shared" si="0"/>
        <v/>
      </c>
    </row>
    <row r="35" spans="2:7">
      <c r="B35" s="113"/>
      <c r="C35" s="8"/>
      <c r="D35" s="115"/>
      <c r="E35" s="7"/>
      <c r="F35" s="7"/>
      <c r="G35" s="117" t="str">
        <f t="shared" si="0"/>
        <v/>
      </c>
    </row>
    <row r="36" spans="2:7">
      <c r="B36" s="113"/>
      <c r="C36" s="8"/>
      <c r="D36" s="115"/>
      <c r="E36" s="7"/>
      <c r="F36" s="7"/>
      <c r="G36" s="117" t="str">
        <f t="shared" si="0"/>
        <v/>
      </c>
    </row>
    <row r="37" spans="2:7">
      <c r="B37" s="113"/>
      <c r="C37" s="8"/>
      <c r="D37" s="115"/>
      <c r="E37" s="7"/>
      <c r="F37" s="7"/>
      <c r="G37" s="117" t="str">
        <f t="shared" si="0"/>
        <v/>
      </c>
    </row>
    <row r="38" spans="2:7">
      <c r="B38" s="113"/>
      <c r="C38" s="8"/>
      <c r="D38" s="115"/>
      <c r="E38" s="7"/>
      <c r="F38" s="7"/>
      <c r="G38" s="117" t="str">
        <f t="shared" si="0"/>
        <v/>
      </c>
    </row>
    <row r="39" spans="2:7">
      <c r="B39" s="113"/>
      <c r="C39" s="8"/>
      <c r="D39" s="115"/>
      <c r="E39" s="7"/>
      <c r="F39" s="7"/>
      <c r="G39" s="117" t="str">
        <f t="shared" ref="G39:G60" si="1">IF(descripció&lt;&gt;"",G38+dipòsit-xec,"")</f>
        <v/>
      </c>
    </row>
    <row r="40" spans="2:7">
      <c r="B40" s="113"/>
      <c r="C40" s="8"/>
      <c r="D40" s="115"/>
      <c r="E40" s="7"/>
      <c r="F40" s="7"/>
      <c r="G40" s="117" t="str">
        <f t="shared" si="1"/>
        <v/>
      </c>
    </row>
    <row r="41" spans="2:7">
      <c r="B41" s="113"/>
      <c r="C41" s="8"/>
      <c r="D41" s="115"/>
      <c r="E41" s="7"/>
      <c r="F41" s="7"/>
      <c r="G41" s="117" t="str">
        <f t="shared" si="1"/>
        <v/>
      </c>
    </row>
    <row r="42" spans="2:7">
      <c r="B42" s="113"/>
      <c r="C42" s="8"/>
      <c r="D42" s="115"/>
      <c r="E42" s="7"/>
      <c r="F42" s="7"/>
      <c r="G42" s="117" t="str">
        <f t="shared" si="1"/>
        <v/>
      </c>
    </row>
    <row r="43" spans="2:7">
      <c r="B43" s="113"/>
      <c r="C43" s="8"/>
      <c r="D43" s="115"/>
      <c r="E43" s="7"/>
      <c r="F43" s="7"/>
      <c r="G43" s="117" t="str">
        <f t="shared" si="1"/>
        <v/>
      </c>
    </row>
    <row r="44" spans="2:7">
      <c r="B44" s="113"/>
      <c r="C44" s="8"/>
      <c r="D44" s="115"/>
      <c r="E44" s="7"/>
      <c r="F44" s="7"/>
      <c r="G44" s="117" t="str">
        <f t="shared" si="1"/>
        <v/>
      </c>
    </row>
    <row r="45" spans="2:7">
      <c r="B45" s="113"/>
      <c r="C45" s="8"/>
      <c r="D45" s="115"/>
      <c r="E45" s="7"/>
      <c r="F45" s="7"/>
      <c r="G45" s="117" t="str">
        <f t="shared" si="1"/>
        <v/>
      </c>
    </row>
    <row r="46" spans="2:7">
      <c r="B46" s="113"/>
      <c r="C46" s="8"/>
      <c r="D46" s="115"/>
      <c r="E46" s="7"/>
      <c r="F46" s="7"/>
      <c r="G46" s="117" t="str">
        <f t="shared" si="1"/>
        <v/>
      </c>
    </row>
    <row r="47" spans="2:7">
      <c r="B47" s="113"/>
      <c r="C47" s="8"/>
      <c r="D47" s="115"/>
      <c r="E47" s="7"/>
      <c r="F47" s="7"/>
      <c r="G47" s="117" t="str">
        <f t="shared" si="1"/>
        <v/>
      </c>
    </row>
    <row r="48" spans="2:7">
      <c r="B48" s="113"/>
      <c r="C48" s="8"/>
      <c r="D48" s="115"/>
      <c r="E48" s="7"/>
      <c r="F48" s="7"/>
      <c r="G48" s="117" t="str">
        <f t="shared" si="1"/>
        <v/>
      </c>
    </row>
    <row r="49" spans="2:7">
      <c r="B49" s="113"/>
      <c r="C49" s="8"/>
      <c r="D49" s="115"/>
      <c r="E49" s="7"/>
      <c r="F49" s="7"/>
      <c r="G49" s="117" t="str">
        <f t="shared" si="1"/>
        <v/>
      </c>
    </row>
    <row r="50" spans="2:7">
      <c r="B50" s="113"/>
      <c r="C50" s="8"/>
      <c r="D50" s="115"/>
      <c r="E50" s="7"/>
      <c r="F50" s="7"/>
      <c r="G50" s="117" t="str">
        <f t="shared" si="1"/>
        <v/>
      </c>
    </row>
    <row r="51" spans="2:7">
      <c r="B51" s="113"/>
      <c r="C51" s="8"/>
      <c r="D51" s="115"/>
      <c r="E51" s="7"/>
      <c r="F51" s="7"/>
      <c r="G51" s="117" t="str">
        <f t="shared" si="1"/>
        <v/>
      </c>
    </row>
    <row r="52" spans="2:7">
      <c r="B52" s="113"/>
      <c r="C52" s="8"/>
      <c r="D52" s="115"/>
      <c r="E52" s="7"/>
      <c r="F52" s="7"/>
      <c r="G52" s="117" t="str">
        <f t="shared" si="1"/>
        <v/>
      </c>
    </row>
    <row r="53" spans="2:7">
      <c r="B53" s="113"/>
      <c r="C53" s="8"/>
      <c r="D53" s="115"/>
      <c r="E53" s="7"/>
      <c r="F53" s="7"/>
      <c r="G53" s="117" t="str">
        <f t="shared" si="1"/>
        <v/>
      </c>
    </row>
    <row r="54" spans="2:7">
      <c r="B54" s="113"/>
      <c r="C54" s="8"/>
      <c r="D54" s="115"/>
      <c r="E54" s="7"/>
      <c r="F54" s="7"/>
      <c r="G54" s="117" t="str">
        <f t="shared" si="1"/>
        <v/>
      </c>
    </row>
    <row r="55" spans="2:7">
      <c r="B55" s="113"/>
      <c r="C55" s="8"/>
      <c r="D55" s="115"/>
      <c r="E55" s="7"/>
      <c r="F55" s="7"/>
      <c r="G55" s="117" t="str">
        <f t="shared" si="1"/>
        <v/>
      </c>
    </row>
    <row r="56" spans="2:7">
      <c r="B56" s="113"/>
      <c r="C56" s="8"/>
      <c r="D56" s="115"/>
      <c r="E56" s="7"/>
      <c r="F56" s="7"/>
      <c r="G56" s="117" t="str">
        <f t="shared" si="1"/>
        <v/>
      </c>
    </row>
    <row r="57" spans="2:7">
      <c r="B57" s="113"/>
      <c r="C57" s="8"/>
      <c r="D57" s="115"/>
      <c r="E57" s="7"/>
      <c r="F57" s="7"/>
      <c r="G57" s="117" t="str">
        <f t="shared" si="1"/>
        <v/>
      </c>
    </row>
    <row r="58" spans="2:7">
      <c r="B58" s="113"/>
      <c r="C58" s="8"/>
      <c r="D58" s="115"/>
      <c r="E58" s="7"/>
      <c r="F58" s="7"/>
      <c r="G58" s="117" t="str">
        <f t="shared" si="1"/>
        <v/>
      </c>
    </row>
    <row r="59" spans="2:7">
      <c r="B59" s="113"/>
      <c r="C59" s="8"/>
      <c r="D59" s="115"/>
      <c r="E59" s="7"/>
      <c r="F59" s="7"/>
      <c r="G59" s="117" t="str">
        <f t="shared" si="1"/>
        <v/>
      </c>
    </row>
    <row r="60" spans="2:7" ht="13.5" thickBot="1">
      <c r="B60" s="118"/>
      <c r="C60" s="119"/>
      <c r="D60" s="120"/>
      <c r="E60" s="121"/>
      <c r="F60" s="121"/>
      <c r="G60" s="122" t="str">
        <f t="shared" si="1"/>
        <v/>
      </c>
    </row>
  </sheetData>
  <phoneticPr fontId="0" type="noConversion"/>
  <printOptions gridLinesSet="0"/>
  <pageMargins left="0.75" right="0.75" top="1" bottom="1" header="0.511811024" footer="0.511811024"/>
  <pageSetup paperSize="9" orientation="portrait" horizontalDpi="300" verticalDpi="300" copies="0" r:id="rId1"/>
  <headerFooter alignWithMargins="0">
    <oddHeader>&amp;A</oddHeader>
    <oddFooter>Pàgina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workbookViewId="0"/>
  </sheetViews>
  <sheetFormatPr baseColWidth="10" defaultRowHeight="12.75"/>
  <cols>
    <col min="1" max="1" width="11.7109375" style="1" bestFit="1" customWidth="1"/>
    <col min="2" max="2" width="13.140625" style="1" bestFit="1" customWidth="1"/>
    <col min="3" max="6" width="12.140625" style="1" bestFit="1" customWidth="1"/>
    <col min="7" max="16384" width="11.42578125" style="1"/>
  </cols>
  <sheetData>
    <row r="2" spans="1:7" ht="23.25">
      <c r="A2" s="176" t="s">
        <v>546</v>
      </c>
      <c r="B2" s="176"/>
      <c r="C2" s="176"/>
      <c r="D2" s="176"/>
      <c r="E2" s="176"/>
      <c r="F2" s="176"/>
      <c r="G2" s="176"/>
    </row>
    <row r="3" spans="1:7">
      <c r="A3" s="177" t="s">
        <v>540</v>
      </c>
      <c r="B3" s="177"/>
      <c r="C3" s="177"/>
      <c r="D3" s="177"/>
      <c r="E3" s="177"/>
      <c r="F3" s="177"/>
      <c r="G3" s="177"/>
    </row>
    <row r="4" spans="1:7">
      <c r="A4" s="82" t="s">
        <v>541</v>
      </c>
      <c r="B4" s="83"/>
      <c r="C4" s="83"/>
      <c r="D4" s="83"/>
      <c r="E4" s="83"/>
      <c r="F4" s="83"/>
      <c r="G4" s="83"/>
    </row>
    <row r="6" spans="1:7" ht="13.5" thickBot="1"/>
    <row r="7" spans="1:7" ht="13.5" thickBot="1">
      <c r="B7" s="84"/>
      <c r="C7" s="178" t="s">
        <v>545</v>
      </c>
      <c r="D7" s="179"/>
      <c r="E7" s="179"/>
      <c r="F7" s="180"/>
      <c r="G7" s="84"/>
    </row>
    <row r="8" spans="1:7" ht="13.5" thickBot="1">
      <c r="A8" s="85" t="s">
        <v>486</v>
      </c>
      <c r="B8" s="86" t="s">
        <v>539</v>
      </c>
      <c r="C8" s="86" t="s">
        <v>311</v>
      </c>
      <c r="D8" s="86" t="s">
        <v>312</v>
      </c>
      <c r="E8" s="86" t="s">
        <v>313</v>
      </c>
      <c r="F8" s="86" t="s">
        <v>314</v>
      </c>
      <c r="G8" s="87" t="s">
        <v>472</v>
      </c>
    </row>
    <row r="10" spans="1:7">
      <c r="A10" s="8" t="s">
        <v>315</v>
      </c>
      <c r="B10" s="8" t="s">
        <v>316</v>
      </c>
      <c r="C10" s="88">
        <v>7</v>
      </c>
      <c r="D10" s="88">
        <v>6</v>
      </c>
      <c r="E10" s="88">
        <v>5</v>
      </c>
      <c r="F10" s="88">
        <v>7</v>
      </c>
      <c r="G10" s="94"/>
    </row>
    <row r="11" spans="1:7">
      <c r="A11" s="8" t="s">
        <v>317</v>
      </c>
      <c r="B11" s="8" t="s">
        <v>318</v>
      </c>
      <c r="C11" s="88">
        <v>6</v>
      </c>
      <c r="D11" s="88">
        <v>6</v>
      </c>
      <c r="E11" s="88">
        <v>8</v>
      </c>
      <c r="F11" s="88">
        <v>4</v>
      </c>
      <c r="G11" s="94"/>
    </row>
    <row r="12" spans="1:7">
      <c r="A12" s="8" t="s">
        <v>319</v>
      </c>
      <c r="B12" s="8" t="s">
        <v>320</v>
      </c>
      <c r="C12" s="88">
        <v>3</v>
      </c>
      <c r="D12" s="88">
        <v>5</v>
      </c>
      <c r="E12" s="88">
        <v>7</v>
      </c>
      <c r="F12" s="88">
        <v>5</v>
      </c>
      <c r="G12" s="94"/>
    </row>
    <row r="13" spans="1:7">
      <c r="A13" s="8" t="s">
        <v>321</v>
      </c>
      <c r="B13" s="8" t="s">
        <v>322</v>
      </c>
      <c r="C13" s="88">
        <v>4</v>
      </c>
      <c r="D13" s="88">
        <v>6</v>
      </c>
      <c r="E13" s="88">
        <v>6</v>
      </c>
      <c r="F13" s="88">
        <v>2</v>
      </c>
      <c r="G13" s="94"/>
    </row>
    <row r="14" spans="1:7">
      <c r="A14" s="8" t="s">
        <v>317</v>
      </c>
      <c r="B14" s="8" t="s">
        <v>323</v>
      </c>
      <c r="C14" s="88">
        <v>6</v>
      </c>
      <c r="D14" s="88">
        <v>5</v>
      </c>
      <c r="E14" s="88">
        <v>8</v>
      </c>
      <c r="F14" s="88">
        <v>3</v>
      </c>
      <c r="G14" s="94"/>
    </row>
    <row r="15" spans="1:7">
      <c r="A15" s="8" t="s">
        <v>324</v>
      </c>
      <c r="B15" s="8" t="s">
        <v>325</v>
      </c>
      <c r="C15" s="88">
        <v>3</v>
      </c>
      <c r="D15" s="88">
        <v>4</v>
      </c>
      <c r="E15" s="88">
        <v>7</v>
      </c>
      <c r="F15" s="88">
        <v>6</v>
      </c>
      <c r="G15" s="94"/>
    </row>
    <row r="16" spans="1:7">
      <c r="A16" s="8" t="s">
        <v>326</v>
      </c>
      <c r="B16" s="8" t="s">
        <v>327</v>
      </c>
      <c r="C16" s="88">
        <v>5</v>
      </c>
      <c r="D16" s="88">
        <v>3</v>
      </c>
      <c r="E16" s="88">
        <v>5</v>
      </c>
      <c r="F16" s="88">
        <v>2</v>
      </c>
      <c r="G16" s="94"/>
    </row>
    <row r="17" spans="1:7">
      <c r="A17" s="8" t="s">
        <v>238</v>
      </c>
      <c r="B17" s="8" t="s">
        <v>328</v>
      </c>
      <c r="C17" s="88">
        <v>8</v>
      </c>
      <c r="D17" s="88">
        <v>9</v>
      </c>
      <c r="E17" s="88">
        <v>4</v>
      </c>
      <c r="F17" s="88">
        <v>8</v>
      </c>
      <c r="G17" s="94"/>
    </row>
    <row r="18" spans="1:7">
      <c r="A18" s="8" t="s">
        <v>329</v>
      </c>
      <c r="B18" s="8" t="s">
        <v>330</v>
      </c>
      <c r="C18" s="88">
        <v>5</v>
      </c>
      <c r="D18" s="88">
        <v>4</v>
      </c>
      <c r="E18" s="88">
        <v>6</v>
      </c>
      <c r="F18" s="88">
        <v>5</v>
      </c>
      <c r="G18" s="94"/>
    </row>
    <row r="19" spans="1:7">
      <c r="A19" s="8" t="s">
        <v>331</v>
      </c>
      <c r="B19" s="8" t="s">
        <v>332</v>
      </c>
      <c r="C19" s="88">
        <v>9</v>
      </c>
      <c r="D19" s="88">
        <v>10</v>
      </c>
      <c r="E19" s="88">
        <v>8</v>
      </c>
      <c r="F19" s="88">
        <v>5</v>
      </c>
      <c r="G19" s="94"/>
    </row>
    <row r="20" spans="1:7">
      <c r="A20" s="8" t="s">
        <v>333</v>
      </c>
      <c r="B20" s="8" t="s">
        <v>334</v>
      </c>
      <c r="C20" s="88">
        <v>5</v>
      </c>
      <c r="D20" s="88">
        <v>4</v>
      </c>
      <c r="E20" s="88">
        <v>3</v>
      </c>
      <c r="F20" s="88">
        <v>3</v>
      </c>
      <c r="G20" s="94"/>
    </row>
    <row r="21" spans="1:7">
      <c r="A21" s="8" t="s">
        <v>331</v>
      </c>
      <c r="B21" s="8" t="s">
        <v>335</v>
      </c>
      <c r="C21" s="88">
        <v>9</v>
      </c>
      <c r="D21" s="88">
        <v>10</v>
      </c>
      <c r="E21" s="88">
        <v>6</v>
      </c>
      <c r="F21" s="88">
        <v>5</v>
      </c>
      <c r="G21" s="94"/>
    </row>
    <row r="22" spans="1:7">
      <c r="A22" s="8" t="s">
        <v>336</v>
      </c>
      <c r="B22" s="8" t="s">
        <v>337</v>
      </c>
      <c r="C22" s="88">
        <v>10</v>
      </c>
      <c r="D22" s="88">
        <v>8</v>
      </c>
      <c r="E22" s="88">
        <v>7</v>
      </c>
      <c r="F22" s="88">
        <v>9</v>
      </c>
      <c r="G22" s="94"/>
    </row>
    <row r="23" spans="1:7">
      <c r="A23" s="8" t="s">
        <v>338</v>
      </c>
      <c r="B23" s="8" t="s">
        <v>339</v>
      </c>
      <c r="C23" s="88">
        <v>4</v>
      </c>
      <c r="D23" s="88"/>
      <c r="E23" s="88">
        <v>7</v>
      </c>
      <c r="F23" s="88">
        <v>8</v>
      </c>
      <c r="G23" s="94"/>
    </row>
    <row r="24" spans="1:7">
      <c r="A24" s="8" t="s">
        <v>340</v>
      </c>
      <c r="B24" s="8" t="s">
        <v>341</v>
      </c>
      <c r="C24" s="88">
        <v>6</v>
      </c>
      <c r="D24" s="88">
        <v>4</v>
      </c>
      <c r="E24" s="88">
        <v>9</v>
      </c>
      <c r="F24" s="88">
        <v>4</v>
      </c>
      <c r="G24" s="94"/>
    </row>
    <row r="25" spans="1:7">
      <c r="A25" s="8" t="s">
        <v>342</v>
      </c>
      <c r="B25" s="8" t="s">
        <v>343</v>
      </c>
      <c r="C25" s="88">
        <v>9</v>
      </c>
      <c r="D25" s="88">
        <v>8</v>
      </c>
      <c r="E25" s="88">
        <v>9</v>
      </c>
      <c r="F25" s="88">
        <v>4</v>
      </c>
      <c r="G25" s="94"/>
    </row>
    <row r="26" spans="1:7">
      <c r="A26" s="8" t="s">
        <v>317</v>
      </c>
      <c r="B26" s="8" t="s">
        <v>344</v>
      </c>
      <c r="C26" s="88">
        <v>6</v>
      </c>
      <c r="D26" s="88">
        <v>5</v>
      </c>
      <c r="E26" s="88">
        <v>3</v>
      </c>
      <c r="F26" s="88">
        <v>7</v>
      </c>
      <c r="G26" s="94"/>
    </row>
    <row r="27" spans="1:7">
      <c r="A27" s="8" t="s">
        <v>249</v>
      </c>
      <c r="B27" s="8" t="s">
        <v>345</v>
      </c>
      <c r="C27" s="88">
        <v>7</v>
      </c>
      <c r="D27" s="88">
        <v>6</v>
      </c>
      <c r="E27" s="88">
        <v>3</v>
      </c>
      <c r="F27" s="88">
        <v>6</v>
      </c>
      <c r="G27" s="94"/>
    </row>
    <row r="28" spans="1:7">
      <c r="A28" s="8" t="s">
        <v>346</v>
      </c>
      <c r="B28" s="8" t="s">
        <v>347</v>
      </c>
      <c r="C28" s="88">
        <v>4</v>
      </c>
      <c r="D28" s="88">
        <v>6</v>
      </c>
      <c r="E28" s="88">
        <v>8</v>
      </c>
      <c r="F28" s="88"/>
      <c r="G28" s="94"/>
    </row>
    <row r="29" spans="1:7">
      <c r="A29" s="8" t="s">
        <v>348</v>
      </c>
      <c r="B29" s="8" t="s">
        <v>349</v>
      </c>
      <c r="C29" s="88">
        <v>8</v>
      </c>
      <c r="D29" s="88">
        <v>5</v>
      </c>
      <c r="E29" s="88">
        <v>7</v>
      </c>
      <c r="F29" s="88">
        <v>4</v>
      </c>
      <c r="G29" s="94"/>
    </row>
    <row r="30" spans="1:7">
      <c r="A30" s="8" t="s">
        <v>350</v>
      </c>
      <c r="B30" s="8" t="s">
        <v>351</v>
      </c>
      <c r="C30" s="88">
        <v>5</v>
      </c>
      <c r="D30" s="88">
        <v>3</v>
      </c>
      <c r="E30" s="88">
        <v>6</v>
      </c>
      <c r="F30" s="88">
        <v>5</v>
      </c>
      <c r="G30" s="94"/>
    </row>
    <row r="31" spans="1:7">
      <c r="A31" s="8" t="s">
        <v>352</v>
      </c>
      <c r="B31" s="8" t="s">
        <v>353</v>
      </c>
      <c r="C31" s="88">
        <v>4</v>
      </c>
      <c r="D31" s="88">
        <v>7</v>
      </c>
      <c r="E31" s="88">
        <v>4</v>
      </c>
      <c r="F31" s="88">
        <v>3</v>
      </c>
      <c r="G31" s="94"/>
    </row>
    <row r="32" spans="1:7">
      <c r="A32" s="8" t="s">
        <v>354</v>
      </c>
      <c r="B32" s="8" t="s">
        <v>355</v>
      </c>
      <c r="C32" s="88">
        <v>9</v>
      </c>
      <c r="D32" s="88">
        <v>7</v>
      </c>
      <c r="E32" s="88">
        <v>6</v>
      </c>
      <c r="F32" s="88">
        <v>6</v>
      </c>
      <c r="G32" s="94"/>
    </row>
    <row r="33" spans="1:7">
      <c r="A33" s="8" t="s">
        <v>356</v>
      </c>
      <c r="B33" s="8" t="s">
        <v>357</v>
      </c>
      <c r="C33" s="88">
        <v>3</v>
      </c>
      <c r="D33" s="88">
        <v>6</v>
      </c>
      <c r="E33" s="88">
        <v>5</v>
      </c>
      <c r="F33" s="88">
        <v>5</v>
      </c>
      <c r="G33" s="94"/>
    </row>
    <row r="34" spans="1:7">
      <c r="A34" s="8" t="s">
        <v>358</v>
      </c>
      <c r="B34" s="8" t="s">
        <v>359</v>
      </c>
      <c r="C34" s="88">
        <v>8</v>
      </c>
      <c r="D34" s="88">
        <v>8</v>
      </c>
      <c r="E34" s="88">
        <v>6</v>
      </c>
      <c r="F34" s="88">
        <v>8</v>
      </c>
      <c r="G34" s="94"/>
    </row>
    <row r="36" spans="1:7" ht="13.5" thickBot="1"/>
    <row r="37" spans="1:7">
      <c r="B37" s="80" t="s">
        <v>542</v>
      </c>
      <c r="C37" s="95"/>
      <c r="D37" s="96"/>
      <c r="E37" s="96"/>
      <c r="F37" s="97"/>
    </row>
    <row r="38" spans="1:7">
      <c r="B38" s="80" t="s">
        <v>543</v>
      </c>
      <c r="C38" s="98"/>
      <c r="D38" s="90"/>
      <c r="E38" s="90"/>
      <c r="F38" s="99"/>
    </row>
    <row r="39" spans="1:7">
      <c r="B39" s="80" t="s">
        <v>360</v>
      </c>
      <c r="C39" s="98"/>
      <c r="D39" s="90"/>
      <c r="E39" s="90"/>
      <c r="F39" s="99"/>
    </row>
    <row r="40" spans="1:7" ht="13.5" thickBot="1">
      <c r="B40" s="80" t="s">
        <v>544</v>
      </c>
      <c r="C40" s="100"/>
      <c r="D40" s="101"/>
      <c r="E40" s="101"/>
      <c r="F40" s="102"/>
    </row>
    <row r="41" spans="1:7">
      <c r="A41" s="80"/>
      <c r="C41" s="92"/>
      <c r="D41" s="92"/>
      <c r="E41" s="92"/>
      <c r="F41" s="92"/>
      <c r="G41" s="93"/>
    </row>
    <row r="42" spans="1:7">
      <c r="A42" s="80"/>
      <c r="C42" s="92"/>
      <c r="D42" s="92"/>
      <c r="E42" s="92"/>
      <c r="F42" s="92"/>
      <c r="G42" s="93"/>
    </row>
  </sheetData>
  <mergeCells count="3">
    <mergeCell ref="A2:G2"/>
    <mergeCell ref="A3:G3"/>
    <mergeCell ref="C7:F7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workbookViewId="0"/>
  </sheetViews>
  <sheetFormatPr baseColWidth="10" defaultRowHeight="12.75"/>
  <cols>
    <col min="1" max="1" width="11.7109375" style="1" bestFit="1" customWidth="1"/>
    <col min="2" max="2" width="13.140625" style="1" bestFit="1" customWidth="1"/>
    <col min="3" max="6" width="12.140625" style="1" bestFit="1" customWidth="1"/>
    <col min="7" max="16384" width="11.42578125" style="1"/>
  </cols>
  <sheetData>
    <row r="2" spans="1:7" ht="23.25">
      <c r="A2" s="176" t="s">
        <v>546</v>
      </c>
      <c r="B2" s="176"/>
      <c r="C2" s="176"/>
      <c r="D2" s="176"/>
      <c r="E2" s="176"/>
      <c r="F2" s="176"/>
      <c r="G2" s="176"/>
    </row>
    <row r="3" spans="1:7">
      <c r="A3" s="177" t="s">
        <v>540</v>
      </c>
      <c r="B3" s="177"/>
      <c r="C3" s="177"/>
      <c r="D3" s="177"/>
      <c r="E3" s="177"/>
      <c r="F3" s="177"/>
      <c r="G3" s="177"/>
    </row>
    <row r="4" spans="1:7">
      <c r="A4" s="82" t="s">
        <v>541</v>
      </c>
      <c r="B4" s="83"/>
      <c r="C4" s="83"/>
      <c r="D4" s="83"/>
      <c r="E4" s="83"/>
      <c r="F4" s="83"/>
      <c r="G4" s="83"/>
    </row>
    <row r="6" spans="1:7" ht="13.5" thickBot="1"/>
    <row r="7" spans="1:7" ht="13.5" thickBot="1">
      <c r="B7" s="84"/>
      <c r="C7" s="178" t="s">
        <v>545</v>
      </c>
      <c r="D7" s="179"/>
      <c r="E7" s="179"/>
      <c r="F7" s="180"/>
      <c r="G7" s="84"/>
    </row>
    <row r="8" spans="1:7" ht="13.5" thickBot="1">
      <c r="A8" s="85" t="s">
        <v>486</v>
      </c>
      <c r="B8" s="86" t="s">
        <v>539</v>
      </c>
      <c r="C8" s="86" t="s">
        <v>311</v>
      </c>
      <c r="D8" s="86" t="s">
        <v>312</v>
      </c>
      <c r="E8" s="86" t="s">
        <v>313</v>
      </c>
      <c r="F8" s="86" t="s">
        <v>314</v>
      </c>
      <c r="G8" s="87" t="s">
        <v>472</v>
      </c>
    </row>
    <row r="10" spans="1:7">
      <c r="A10" s="8" t="s">
        <v>315</v>
      </c>
      <c r="B10" s="8" t="s">
        <v>316</v>
      </c>
      <c r="C10" s="88">
        <v>7</v>
      </c>
      <c r="D10" s="88">
        <v>6</v>
      </c>
      <c r="E10" s="88">
        <v>5</v>
      </c>
      <c r="F10" s="88">
        <v>7</v>
      </c>
      <c r="G10" s="89">
        <f>AVERAGE(C10:F10)</f>
        <v>6.25</v>
      </c>
    </row>
    <row r="11" spans="1:7">
      <c r="A11" s="8" t="s">
        <v>317</v>
      </c>
      <c r="B11" s="8" t="s">
        <v>318</v>
      </c>
      <c r="C11" s="88">
        <v>6</v>
      </c>
      <c r="D11" s="88">
        <v>6</v>
      </c>
      <c r="E11" s="88">
        <v>8</v>
      </c>
      <c r="F11" s="88">
        <v>4</v>
      </c>
      <c r="G11" s="89">
        <f t="shared" ref="G11:G34" si="0">AVERAGE(C11:F11)</f>
        <v>6</v>
      </c>
    </row>
    <row r="12" spans="1:7">
      <c r="A12" s="8" t="s">
        <v>319</v>
      </c>
      <c r="B12" s="8" t="s">
        <v>320</v>
      </c>
      <c r="C12" s="88">
        <v>3</v>
      </c>
      <c r="D12" s="88">
        <v>5</v>
      </c>
      <c r="E12" s="88">
        <v>7</v>
      </c>
      <c r="F12" s="88">
        <v>5</v>
      </c>
      <c r="G12" s="89">
        <f t="shared" si="0"/>
        <v>5</v>
      </c>
    </row>
    <row r="13" spans="1:7">
      <c r="A13" s="8" t="s">
        <v>321</v>
      </c>
      <c r="B13" s="8" t="s">
        <v>322</v>
      </c>
      <c r="C13" s="88">
        <v>4</v>
      </c>
      <c r="D13" s="88">
        <v>6</v>
      </c>
      <c r="E13" s="88">
        <v>6</v>
      </c>
      <c r="F13" s="88">
        <v>2</v>
      </c>
      <c r="G13" s="89">
        <f t="shared" si="0"/>
        <v>4.5</v>
      </c>
    </row>
    <row r="14" spans="1:7">
      <c r="A14" s="8" t="s">
        <v>317</v>
      </c>
      <c r="B14" s="8" t="s">
        <v>323</v>
      </c>
      <c r="C14" s="88">
        <v>6</v>
      </c>
      <c r="D14" s="88">
        <v>5</v>
      </c>
      <c r="E14" s="88">
        <v>8</v>
      </c>
      <c r="F14" s="88">
        <v>3</v>
      </c>
      <c r="G14" s="89">
        <f t="shared" si="0"/>
        <v>5.5</v>
      </c>
    </row>
    <row r="15" spans="1:7">
      <c r="A15" s="8" t="s">
        <v>324</v>
      </c>
      <c r="B15" s="8" t="s">
        <v>325</v>
      </c>
      <c r="C15" s="88">
        <v>3</v>
      </c>
      <c r="D15" s="88">
        <v>4</v>
      </c>
      <c r="E15" s="88">
        <v>7</v>
      </c>
      <c r="F15" s="88">
        <v>6</v>
      </c>
      <c r="G15" s="89">
        <f t="shared" si="0"/>
        <v>5</v>
      </c>
    </row>
    <row r="16" spans="1:7">
      <c r="A16" s="8" t="s">
        <v>326</v>
      </c>
      <c r="B16" s="8" t="s">
        <v>327</v>
      </c>
      <c r="C16" s="88">
        <v>5</v>
      </c>
      <c r="D16" s="88">
        <v>3</v>
      </c>
      <c r="E16" s="88">
        <v>5</v>
      </c>
      <c r="F16" s="88">
        <v>2</v>
      </c>
      <c r="G16" s="89">
        <f t="shared" si="0"/>
        <v>3.75</v>
      </c>
    </row>
    <row r="17" spans="1:7">
      <c r="A17" s="8" t="s">
        <v>238</v>
      </c>
      <c r="B17" s="8" t="s">
        <v>328</v>
      </c>
      <c r="C17" s="88">
        <v>8</v>
      </c>
      <c r="D17" s="88">
        <v>9</v>
      </c>
      <c r="E17" s="88">
        <v>4</v>
      </c>
      <c r="F17" s="88">
        <v>8</v>
      </c>
      <c r="G17" s="89">
        <f t="shared" si="0"/>
        <v>7.25</v>
      </c>
    </row>
    <row r="18" spans="1:7">
      <c r="A18" s="8" t="s">
        <v>329</v>
      </c>
      <c r="B18" s="8" t="s">
        <v>330</v>
      </c>
      <c r="C18" s="88">
        <v>5</v>
      </c>
      <c r="D18" s="88">
        <v>4</v>
      </c>
      <c r="E18" s="88">
        <v>6</v>
      </c>
      <c r="F18" s="88">
        <v>5</v>
      </c>
      <c r="G18" s="89">
        <f t="shared" si="0"/>
        <v>5</v>
      </c>
    </row>
    <row r="19" spans="1:7">
      <c r="A19" s="8" t="s">
        <v>331</v>
      </c>
      <c r="B19" s="8" t="s">
        <v>332</v>
      </c>
      <c r="C19" s="88">
        <v>9</v>
      </c>
      <c r="D19" s="88">
        <v>10</v>
      </c>
      <c r="E19" s="88">
        <v>8</v>
      </c>
      <c r="F19" s="88">
        <v>5</v>
      </c>
      <c r="G19" s="89">
        <f t="shared" si="0"/>
        <v>8</v>
      </c>
    </row>
    <row r="20" spans="1:7">
      <c r="A20" s="8" t="s">
        <v>333</v>
      </c>
      <c r="B20" s="8" t="s">
        <v>334</v>
      </c>
      <c r="C20" s="88">
        <v>5</v>
      </c>
      <c r="D20" s="88">
        <v>4</v>
      </c>
      <c r="E20" s="88">
        <v>3</v>
      </c>
      <c r="F20" s="88">
        <v>3</v>
      </c>
      <c r="G20" s="89">
        <f t="shared" si="0"/>
        <v>3.75</v>
      </c>
    </row>
    <row r="21" spans="1:7">
      <c r="A21" s="8" t="s">
        <v>331</v>
      </c>
      <c r="B21" s="8" t="s">
        <v>335</v>
      </c>
      <c r="C21" s="88">
        <v>9</v>
      </c>
      <c r="D21" s="88">
        <v>10</v>
      </c>
      <c r="E21" s="88">
        <v>6</v>
      </c>
      <c r="F21" s="88">
        <v>5</v>
      </c>
      <c r="G21" s="89">
        <f t="shared" si="0"/>
        <v>7.5</v>
      </c>
    </row>
    <row r="22" spans="1:7">
      <c r="A22" s="8" t="s">
        <v>336</v>
      </c>
      <c r="B22" s="8" t="s">
        <v>337</v>
      </c>
      <c r="C22" s="88">
        <v>10</v>
      </c>
      <c r="D22" s="88">
        <v>8</v>
      </c>
      <c r="E22" s="88">
        <v>7</v>
      </c>
      <c r="F22" s="88">
        <v>9</v>
      </c>
      <c r="G22" s="89">
        <f t="shared" si="0"/>
        <v>8.5</v>
      </c>
    </row>
    <row r="23" spans="1:7">
      <c r="A23" s="8" t="s">
        <v>338</v>
      </c>
      <c r="B23" s="8" t="s">
        <v>339</v>
      </c>
      <c r="C23" s="88">
        <v>4</v>
      </c>
      <c r="D23" s="88"/>
      <c r="E23" s="88">
        <v>7</v>
      </c>
      <c r="F23" s="88">
        <v>8</v>
      </c>
      <c r="G23" s="89">
        <f t="shared" si="0"/>
        <v>6.333333333333333</v>
      </c>
    </row>
    <row r="24" spans="1:7">
      <c r="A24" s="8" t="s">
        <v>340</v>
      </c>
      <c r="B24" s="8" t="s">
        <v>341</v>
      </c>
      <c r="C24" s="88">
        <v>6</v>
      </c>
      <c r="D24" s="88">
        <v>4</v>
      </c>
      <c r="E24" s="88">
        <v>9</v>
      </c>
      <c r="F24" s="88">
        <v>4</v>
      </c>
      <c r="G24" s="89">
        <f t="shared" si="0"/>
        <v>5.75</v>
      </c>
    </row>
    <row r="25" spans="1:7">
      <c r="A25" s="8" t="s">
        <v>342</v>
      </c>
      <c r="B25" s="8" t="s">
        <v>343</v>
      </c>
      <c r="C25" s="88">
        <v>9</v>
      </c>
      <c r="D25" s="88">
        <v>8</v>
      </c>
      <c r="E25" s="88">
        <v>9</v>
      </c>
      <c r="F25" s="88">
        <v>4</v>
      </c>
      <c r="G25" s="89">
        <f t="shared" si="0"/>
        <v>7.5</v>
      </c>
    </row>
    <row r="26" spans="1:7">
      <c r="A26" s="8" t="s">
        <v>317</v>
      </c>
      <c r="B26" s="8" t="s">
        <v>344</v>
      </c>
      <c r="C26" s="88">
        <v>6</v>
      </c>
      <c r="D26" s="88">
        <v>5</v>
      </c>
      <c r="E26" s="88">
        <v>3</v>
      </c>
      <c r="F26" s="88">
        <v>7</v>
      </c>
      <c r="G26" s="89">
        <f t="shared" si="0"/>
        <v>5.25</v>
      </c>
    </row>
    <row r="27" spans="1:7">
      <c r="A27" s="8" t="s">
        <v>249</v>
      </c>
      <c r="B27" s="8" t="s">
        <v>345</v>
      </c>
      <c r="C27" s="88">
        <v>7</v>
      </c>
      <c r="D27" s="88">
        <v>6</v>
      </c>
      <c r="E27" s="88">
        <v>3</v>
      </c>
      <c r="F27" s="88">
        <v>6</v>
      </c>
      <c r="G27" s="89">
        <f t="shared" si="0"/>
        <v>5.5</v>
      </c>
    </row>
    <row r="28" spans="1:7">
      <c r="A28" s="8" t="s">
        <v>346</v>
      </c>
      <c r="B28" s="8" t="s">
        <v>347</v>
      </c>
      <c r="C28" s="88">
        <v>4</v>
      </c>
      <c r="D28" s="88">
        <v>6</v>
      </c>
      <c r="E28" s="88">
        <v>8</v>
      </c>
      <c r="F28" s="88"/>
      <c r="G28" s="89">
        <f t="shared" si="0"/>
        <v>6</v>
      </c>
    </row>
    <row r="29" spans="1:7">
      <c r="A29" s="8" t="s">
        <v>348</v>
      </c>
      <c r="B29" s="8" t="s">
        <v>349</v>
      </c>
      <c r="C29" s="88">
        <v>8</v>
      </c>
      <c r="D29" s="88">
        <v>5</v>
      </c>
      <c r="E29" s="88">
        <v>7</v>
      </c>
      <c r="F29" s="88">
        <v>4</v>
      </c>
      <c r="G29" s="89">
        <f t="shared" si="0"/>
        <v>6</v>
      </c>
    </row>
    <row r="30" spans="1:7">
      <c r="A30" s="8" t="s">
        <v>350</v>
      </c>
      <c r="B30" s="8" t="s">
        <v>351</v>
      </c>
      <c r="C30" s="88">
        <v>5</v>
      </c>
      <c r="D30" s="88">
        <v>3</v>
      </c>
      <c r="E30" s="88">
        <v>6</v>
      </c>
      <c r="F30" s="88">
        <v>5</v>
      </c>
      <c r="G30" s="89">
        <f t="shared" si="0"/>
        <v>4.75</v>
      </c>
    </row>
    <row r="31" spans="1:7">
      <c r="A31" s="8" t="s">
        <v>352</v>
      </c>
      <c r="B31" s="8" t="s">
        <v>353</v>
      </c>
      <c r="C31" s="88">
        <v>4</v>
      </c>
      <c r="D31" s="88">
        <v>7</v>
      </c>
      <c r="E31" s="88">
        <v>4</v>
      </c>
      <c r="F31" s="88">
        <v>3</v>
      </c>
      <c r="G31" s="89">
        <f t="shared" si="0"/>
        <v>4.5</v>
      </c>
    </row>
    <row r="32" spans="1:7">
      <c r="A32" s="8" t="s">
        <v>354</v>
      </c>
      <c r="B32" s="8" t="s">
        <v>355</v>
      </c>
      <c r="C32" s="88">
        <v>9</v>
      </c>
      <c r="D32" s="88">
        <v>7</v>
      </c>
      <c r="E32" s="88">
        <v>6</v>
      </c>
      <c r="F32" s="88">
        <v>6</v>
      </c>
      <c r="G32" s="89">
        <f t="shared" si="0"/>
        <v>7</v>
      </c>
    </row>
    <row r="33" spans="1:7">
      <c r="A33" s="8" t="s">
        <v>356</v>
      </c>
      <c r="B33" s="8" t="s">
        <v>357</v>
      </c>
      <c r="C33" s="88">
        <v>3</v>
      </c>
      <c r="D33" s="88">
        <v>6</v>
      </c>
      <c r="E33" s="88">
        <v>5</v>
      </c>
      <c r="F33" s="88">
        <v>5</v>
      </c>
      <c r="G33" s="89">
        <f t="shared" si="0"/>
        <v>4.75</v>
      </c>
    </row>
    <row r="34" spans="1:7">
      <c r="A34" s="8" t="s">
        <v>358</v>
      </c>
      <c r="B34" s="8" t="s">
        <v>359</v>
      </c>
      <c r="C34" s="88">
        <v>8</v>
      </c>
      <c r="D34" s="88">
        <v>8</v>
      </c>
      <c r="E34" s="88">
        <v>6</v>
      </c>
      <c r="F34" s="88">
        <v>8</v>
      </c>
      <c r="G34" s="89">
        <f t="shared" si="0"/>
        <v>7.5</v>
      </c>
    </row>
    <row r="37" spans="1:7">
      <c r="B37" s="80" t="s">
        <v>542</v>
      </c>
      <c r="C37" s="90">
        <f>COUNT(C10:C34)</f>
        <v>25</v>
      </c>
      <c r="D37" s="90">
        <f>COUNT(D10:D34)</f>
        <v>24</v>
      </c>
      <c r="E37" s="90">
        <f>COUNT(E10:E34)</f>
        <v>25</v>
      </c>
      <c r="F37" s="90">
        <f>COUNT(F10:F34)</f>
        <v>24</v>
      </c>
    </row>
    <row r="38" spans="1:7">
      <c r="B38" s="80" t="s">
        <v>543</v>
      </c>
      <c r="C38" s="91">
        <f>MAX(C10:C34)</f>
        <v>10</v>
      </c>
      <c r="D38" s="91">
        <f>MAX(D10:D34)</f>
        <v>10</v>
      </c>
      <c r="E38" s="91">
        <f>MAX(E10:E34)</f>
        <v>9</v>
      </c>
      <c r="F38" s="91">
        <f>MAX(F10:F34)</f>
        <v>9</v>
      </c>
    </row>
    <row r="39" spans="1:7">
      <c r="B39" s="80" t="s">
        <v>360</v>
      </c>
      <c r="C39" s="91">
        <f>MIN(C10:C34)</f>
        <v>3</v>
      </c>
      <c r="D39" s="91">
        <f>MIN(D10:D34)</f>
        <v>3</v>
      </c>
      <c r="E39" s="91">
        <f>MIN(E10:E34)</f>
        <v>3</v>
      </c>
      <c r="F39" s="91">
        <f>MIN(F10:F34)</f>
        <v>2</v>
      </c>
    </row>
    <row r="40" spans="1:7">
      <c r="B40" s="80" t="s">
        <v>544</v>
      </c>
      <c r="C40" s="91">
        <f>AVERAGE(C10:C34)</f>
        <v>6.12</v>
      </c>
      <c r="D40" s="91">
        <f>AVERAGE(D10:D34)</f>
        <v>6.041666666666667</v>
      </c>
      <c r="E40" s="91">
        <f>AVERAGE(E10:E34)</f>
        <v>6.12</v>
      </c>
      <c r="F40" s="91">
        <f>AVERAGE(F10:F34)</f>
        <v>5.166666666666667</v>
      </c>
    </row>
    <row r="41" spans="1:7">
      <c r="A41" s="80"/>
      <c r="C41" s="92"/>
      <c r="D41" s="92"/>
      <c r="E41" s="92"/>
      <c r="F41" s="92"/>
      <c r="G41" s="93"/>
    </row>
    <row r="42" spans="1:7">
      <c r="A42" s="80"/>
      <c r="C42" s="92"/>
      <c r="D42" s="92"/>
      <c r="E42" s="92"/>
      <c r="F42" s="92"/>
      <c r="G42" s="93"/>
    </row>
  </sheetData>
  <mergeCells count="3">
    <mergeCell ref="A2:G2"/>
    <mergeCell ref="A3:G3"/>
    <mergeCell ref="C7:F7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baseColWidth="10" defaultRowHeight="12.75"/>
  <cols>
    <col min="1" max="1" width="13.42578125" style="1" bestFit="1" customWidth="1"/>
    <col min="2" max="6" width="14.85546875" style="1" customWidth="1"/>
    <col min="7" max="16384" width="11.42578125" style="1"/>
  </cols>
  <sheetData>
    <row r="1" spans="1:6" ht="26.25">
      <c r="A1" s="74" t="s">
        <v>551</v>
      </c>
      <c r="B1" s="75"/>
      <c r="C1" s="75"/>
      <c r="D1" s="75"/>
      <c r="E1" s="75"/>
      <c r="F1" s="75"/>
    </row>
    <row r="2" spans="1:6">
      <c r="A2" s="181" t="s">
        <v>587</v>
      </c>
      <c r="B2" s="181"/>
      <c r="C2" s="181"/>
      <c r="D2" s="181"/>
      <c r="E2" s="181"/>
      <c r="F2" s="181"/>
    </row>
    <row r="4" spans="1:6" ht="13.5" thickBot="1">
      <c r="A4" s="76" t="s">
        <v>547</v>
      </c>
      <c r="B4" s="77" t="s">
        <v>361</v>
      </c>
      <c r="C4" s="77" t="s">
        <v>362</v>
      </c>
      <c r="D4" s="77" t="s">
        <v>363</v>
      </c>
      <c r="E4" s="77" t="s">
        <v>364</v>
      </c>
      <c r="F4" s="77">
        <v>2004</v>
      </c>
    </row>
    <row r="5" spans="1:6">
      <c r="A5" s="1" t="s">
        <v>549</v>
      </c>
      <c r="B5" s="78">
        <f>1774598/(166.386)</f>
        <v>10665.548784152514</v>
      </c>
      <c r="C5" s="78">
        <f>1271216/(166.386)</f>
        <v>7640.1620328633417</v>
      </c>
      <c r="D5" s="78">
        <f>1425407/(166.386)</f>
        <v>8566.8686067337403</v>
      </c>
      <c r="E5" s="78">
        <f>2415407/(166.386)</f>
        <v>14516.888440133185</v>
      </c>
      <c r="F5" s="79">
        <f>SUM(B5:E5)</f>
        <v>41389.467863882775</v>
      </c>
    </row>
    <row r="6" spans="1:6">
      <c r="A6" s="1" t="s">
        <v>365</v>
      </c>
      <c r="B6" s="78">
        <f>1443172/(166.386)</f>
        <v>8673.6384070775184</v>
      </c>
      <c r="C6" s="78">
        <f>1070980/(166.386)</f>
        <v>6436.7194355294314</v>
      </c>
      <c r="D6" s="78">
        <f>1070980/(166.386)</f>
        <v>6436.7194355294314</v>
      </c>
      <c r="E6" s="78">
        <f>1987897/(166.386)</f>
        <v>11947.501592682076</v>
      </c>
      <c r="F6" s="79">
        <f>SUM(B6:E6)</f>
        <v>33494.578870818455</v>
      </c>
    </row>
    <row r="7" spans="1:6">
      <c r="A7" s="1" t="s">
        <v>366</v>
      </c>
      <c r="B7" s="78">
        <f>1969115/(166.386)</f>
        <v>11834.619499236715</v>
      </c>
      <c r="C7" s="78">
        <f>1473506/(166.386)</f>
        <v>8855.9494188212957</v>
      </c>
      <c r="D7" s="78">
        <f>1473506/(166.386)</f>
        <v>8855.9494188212957</v>
      </c>
      <c r="E7" s="78">
        <f>2663202/(166.386)</f>
        <v>16006.166384190978</v>
      </c>
      <c r="F7" s="79">
        <f>SUM(B7:E7)</f>
        <v>45552.684721070284</v>
      </c>
    </row>
    <row r="8" spans="1:6">
      <c r="A8" s="1" t="s">
        <v>367</v>
      </c>
      <c r="B8" s="79">
        <f>SUM(B5:B7)</f>
        <v>31173.80669046675</v>
      </c>
      <c r="C8" s="79">
        <f>SUM(C5:C7)</f>
        <v>22932.83088721407</v>
      </c>
      <c r="D8" s="79">
        <f>SUM(D5:D7)</f>
        <v>23859.537461084466</v>
      </c>
      <c r="E8" s="79">
        <f>SUM(E5:E7)</f>
        <v>42470.556417006235</v>
      </c>
      <c r="F8" s="79">
        <f>SUM(B8:E8)</f>
        <v>120436.73145577151</v>
      </c>
    </row>
    <row r="9" spans="1:6" ht="13.5" thickBot="1">
      <c r="A9" s="76" t="s">
        <v>548</v>
      </c>
      <c r="B9" s="77"/>
      <c r="C9" s="77"/>
      <c r="D9" s="77"/>
      <c r="E9" s="77"/>
      <c r="F9" s="77"/>
    </row>
    <row r="10" spans="1:6">
      <c r="A10" s="1" t="s">
        <v>549</v>
      </c>
      <c r="B10" s="78">
        <f>3054426/(166.386)</f>
        <v>18357.469979445388</v>
      </c>
      <c r="C10" s="78">
        <f>2964777/(166.386)</f>
        <v>17818.668637986371</v>
      </c>
      <c r="D10" s="78">
        <f>3251726/(166.386)</f>
        <v>19543.26686139459</v>
      </c>
      <c r="E10" s="78">
        <f>3610029/(166.386)</f>
        <v>21696.711261764813</v>
      </c>
      <c r="F10" s="79">
        <f>SUM(B10:E10)</f>
        <v>77416.116740591155</v>
      </c>
    </row>
    <row r="11" spans="1:6">
      <c r="A11" s="1" t="s">
        <v>365</v>
      </c>
      <c r="B11" s="78">
        <f>2585811/(166.386)</f>
        <v>15541.037106487325</v>
      </c>
      <c r="C11" s="78">
        <f>2451360/(166.386)</f>
        <v>14732.970322022285</v>
      </c>
      <c r="D11" s="78">
        <f>2451360/(166.386)</f>
        <v>14732.970322022285</v>
      </c>
      <c r="E11" s="78">
        <f>3007327/(166.386)</f>
        <v>18074.39928840167</v>
      </c>
      <c r="F11" s="79">
        <f>SUM(B11:E11)</f>
        <v>63081.37703893357</v>
      </c>
    </row>
    <row r="12" spans="1:6">
      <c r="A12" s="1" t="s">
        <v>366</v>
      </c>
      <c r="B12" s="78">
        <f>3498340/(166.386)</f>
        <v>21025.446852499608</v>
      </c>
      <c r="C12" s="78">
        <f>3313906/(166.386)</f>
        <v>19916.976187900425</v>
      </c>
      <c r="D12" s="78">
        <f>3313906/(166.386)</f>
        <v>19916.976187900425</v>
      </c>
      <c r="E12" s="78">
        <f>4017047/(166.386)</f>
        <v>24142.938708785594</v>
      </c>
      <c r="F12" s="79">
        <f>SUM(B12:E12)</f>
        <v>85002.337937086064</v>
      </c>
    </row>
    <row r="13" spans="1:6">
      <c r="A13" s="1" t="s">
        <v>367</v>
      </c>
      <c r="B13" s="79">
        <f>SUM(B10:B12)</f>
        <v>54923.953938432314</v>
      </c>
      <c r="C13" s="79">
        <f>SUM(C10:C12)</f>
        <v>52468.615147909077</v>
      </c>
      <c r="D13" s="79">
        <f>SUM(D10:D12)</f>
        <v>54193.213371317295</v>
      </c>
      <c r="E13" s="79">
        <f>SUM(E10:E12)</f>
        <v>63914.04925895208</v>
      </c>
      <c r="F13" s="79">
        <f>SUM(B13:E13)</f>
        <v>225499.83171661076</v>
      </c>
    </row>
    <row r="14" spans="1:6" ht="13.5" thickBot="1">
      <c r="A14" s="76" t="s">
        <v>550</v>
      </c>
      <c r="B14" s="77"/>
      <c r="C14" s="77"/>
      <c r="D14" s="77"/>
      <c r="E14" s="77"/>
      <c r="F14" s="77"/>
    </row>
    <row r="15" spans="1:6">
      <c r="A15" s="1" t="s">
        <v>549</v>
      </c>
      <c r="B15" s="78">
        <f>767816/(166.386)</f>
        <v>4614.6670993953821</v>
      </c>
      <c r="C15" s="78">
        <f>917730/(166.386)</f>
        <v>5515.6683855612855</v>
      </c>
      <c r="D15" s="78">
        <f>1470166/(166.386)</f>
        <v>8835.8756145348761</v>
      </c>
      <c r="E15" s="78">
        <f>1399826/(166.386)</f>
        <v>8413.1237003113238</v>
      </c>
      <c r="F15" s="79">
        <f>SUM(B15:E15)</f>
        <v>27379.334799802866</v>
      </c>
    </row>
    <row r="16" spans="1:6">
      <c r="A16" s="1" t="s">
        <v>365</v>
      </c>
      <c r="B16" s="78">
        <f>624927/(166.386)</f>
        <v>3755.8869135624391</v>
      </c>
      <c r="C16" s="78">
        <f>767226/(166.386)</f>
        <v>4611.121127979518</v>
      </c>
      <c r="D16" s="78">
        <f>767226/(166.386)</f>
        <v>4611.121127979518</v>
      </c>
      <c r="E16" s="78">
        <f>1181900/(166.386)</f>
        <v>7103.3620617119232</v>
      </c>
      <c r="F16" s="79">
        <f>SUM(B16:E16)</f>
        <v>20081.491231233398</v>
      </c>
    </row>
    <row r="17" spans="1:6">
      <c r="A17" s="1" t="s">
        <v>366</v>
      </c>
      <c r="B17" s="78">
        <f>839611/(166.386)</f>
        <v>5046.1637397377181</v>
      </c>
      <c r="C17" s="78">
        <f>1053776/(166.386)</f>
        <v>6333.3213130912454</v>
      </c>
      <c r="D17" s="78">
        <f>1053776/(166.386)</f>
        <v>6333.3213130912454</v>
      </c>
      <c r="E17" s="78">
        <f>1607520/(166.386)</f>
        <v>9661.3897803901782</v>
      </c>
      <c r="F17" s="79">
        <f>SUM(B17:E17)</f>
        <v>27374.196146310387</v>
      </c>
    </row>
    <row r="18" spans="1:6">
      <c r="A18" s="1" t="s">
        <v>367</v>
      </c>
      <c r="B18" s="79">
        <f>SUM(B15:B17)</f>
        <v>13416.71775269554</v>
      </c>
      <c r="C18" s="79">
        <f>SUM(C15:C17)</f>
        <v>16460.110826632048</v>
      </c>
      <c r="D18" s="79">
        <f>SUM(D15:D17)</f>
        <v>19780.31805560564</v>
      </c>
      <c r="E18" s="79">
        <f>SUM(E15:E17)</f>
        <v>25177.875542413425</v>
      </c>
      <c r="F18" s="79">
        <f>SUM(B18:E18)</f>
        <v>74835.022177346647</v>
      </c>
    </row>
    <row r="19" spans="1:6">
      <c r="A19" s="80" t="s">
        <v>368</v>
      </c>
      <c r="B19" s="81">
        <f>B8+B13+B18</f>
        <v>99514.478381594599</v>
      </c>
      <c r="C19" s="81">
        <f>C8+C13+C18</f>
        <v>91861.556861755191</v>
      </c>
      <c r="D19" s="81">
        <f>D8+D13+D18</f>
        <v>97833.068888007401</v>
      </c>
      <c r="E19" s="81">
        <f>E8+E13+E18</f>
        <v>131562.48121837174</v>
      </c>
      <c r="F19" s="81">
        <f>F8+F13+F18</f>
        <v>420771.58534972894</v>
      </c>
    </row>
  </sheetData>
  <mergeCells count="1">
    <mergeCell ref="A2:F2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baseColWidth="10" defaultRowHeight="12.75"/>
  <cols>
    <col min="1" max="1" width="13.42578125" style="1" bestFit="1" customWidth="1"/>
    <col min="2" max="6" width="14.85546875" style="1" customWidth="1"/>
    <col min="7" max="16384" width="11.42578125" style="1"/>
  </cols>
  <sheetData>
    <row r="1" spans="1:6" ht="26.25">
      <c r="A1" s="74" t="s">
        <v>551</v>
      </c>
      <c r="B1" s="75"/>
      <c r="C1" s="75"/>
      <c r="D1" s="75"/>
      <c r="E1" s="75"/>
      <c r="F1" s="75"/>
    </row>
    <row r="2" spans="1:6">
      <c r="A2" s="181" t="s">
        <v>587</v>
      </c>
      <c r="B2" s="181"/>
      <c r="C2" s="181"/>
      <c r="D2" s="181"/>
      <c r="E2" s="181"/>
      <c r="F2" s="181"/>
    </row>
    <row r="4" spans="1:6" ht="13.5" thickBot="1">
      <c r="A4" s="76" t="s">
        <v>547</v>
      </c>
      <c r="B4" s="77" t="s">
        <v>361</v>
      </c>
      <c r="C4" s="77" t="s">
        <v>362</v>
      </c>
      <c r="D4" s="77" t="s">
        <v>363</v>
      </c>
      <c r="E4" s="77" t="s">
        <v>364</v>
      </c>
      <c r="F4" s="77">
        <v>2004</v>
      </c>
    </row>
    <row r="5" spans="1:6">
      <c r="A5" s="1" t="s">
        <v>549</v>
      </c>
      <c r="B5" s="78">
        <f>1774598/(166.386)</f>
        <v>10665.548784152514</v>
      </c>
      <c r="C5" s="78">
        <f>1271216/(166.386)</f>
        <v>7640.1620328633417</v>
      </c>
      <c r="D5" s="78">
        <f>1425407/(166.386)</f>
        <v>8566.8686067337403</v>
      </c>
      <c r="E5" s="78">
        <f>2415407/(166.386)</f>
        <v>14516.888440133185</v>
      </c>
      <c r="F5" s="79">
        <f>SUM(B5:E5)</f>
        <v>41389.467863882775</v>
      </c>
    </row>
    <row r="6" spans="1:6">
      <c r="A6" s="1" t="s">
        <v>365</v>
      </c>
      <c r="B6" s="78">
        <f>1443172/(166.386)</f>
        <v>8673.6384070775184</v>
      </c>
      <c r="C6" s="78">
        <f>1070980/(166.386)</f>
        <v>6436.7194355294314</v>
      </c>
      <c r="D6" s="78">
        <f>1070980/(166.386)</f>
        <v>6436.7194355294314</v>
      </c>
      <c r="E6" s="78">
        <f>1987897/(166.386)</f>
        <v>11947.501592682076</v>
      </c>
      <c r="F6" s="79">
        <f>SUM(B6:E6)</f>
        <v>33494.578870818455</v>
      </c>
    </row>
    <row r="7" spans="1:6">
      <c r="A7" s="1" t="s">
        <v>366</v>
      </c>
      <c r="B7" s="78">
        <f>1969115/(166.386)</f>
        <v>11834.619499236715</v>
      </c>
      <c r="C7" s="78">
        <f>1473506/(166.386)</f>
        <v>8855.9494188212957</v>
      </c>
      <c r="D7" s="78">
        <f>1473506/(166.386)</f>
        <v>8855.9494188212957</v>
      </c>
      <c r="E7" s="78">
        <f>2663202/(166.386)</f>
        <v>16006.166384190978</v>
      </c>
      <c r="F7" s="79">
        <f>SUM(B7:E7)</f>
        <v>45552.684721070284</v>
      </c>
    </row>
    <row r="8" spans="1:6">
      <c r="A8" s="1" t="s">
        <v>367</v>
      </c>
      <c r="B8" s="79">
        <f>SUM(B5:B7)</f>
        <v>31173.80669046675</v>
      </c>
      <c r="C8" s="79">
        <f>SUM(C5:C7)</f>
        <v>22932.83088721407</v>
      </c>
      <c r="D8" s="79">
        <f>SUM(D5:D7)</f>
        <v>23859.537461084466</v>
      </c>
      <c r="E8" s="79">
        <f>SUM(E5:E7)</f>
        <v>42470.556417006235</v>
      </c>
      <c r="F8" s="79">
        <f>SUM(B8:E8)</f>
        <v>120436.73145577151</v>
      </c>
    </row>
    <row r="9" spans="1:6" ht="13.5" thickBot="1">
      <c r="A9" s="76" t="s">
        <v>548</v>
      </c>
      <c r="B9" s="77"/>
      <c r="C9" s="77"/>
      <c r="D9" s="77"/>
      <c r="E9" s="77"/>
      <c r="F9" s="77"/>
    </row>
    <row r="10" spans="1:6">
      <c r="A10" s="1" t="s">
        <v>549</v>
      </c>
      <c r="B10" s="78">
        <f>3054426/(166.386)</f>
        <v>18357.469979445388</v>
      </c>
      <c r="C10" s="78">
        <f>2964777/(166.386)</f>
        <v>17818.668637986371</v>
      </c>
      <c r="D10" s="78">
        <f>3251726/(166.386)</f>
        <v>19543.26686139459</v>
      </c>
      <c r="E10" s="78">
        <f>3610029/(166.386)</f>
        <v>21696.711261764813</v>
      </c>
      <c r="F10" s="79">
        <f>SUM(B10:E10)</f>
        <v>77416.116740591155</v>
      </c>
    </row>
    <row r="11" spans="1:6">
      <c r="A11" s="1" t="s">
        <v>365</v>
      </c>
      <c r="B11" s="78">
        <f>2585811/(166.386)</f>
        <v>15541.037106487325</v>
      </c>
      <c r="C11" s="78">
        <f>2451360/(166.386)</f>
        <v>14732.970322022285</v>
      </c>
      <c r="D11" s="78">
        <f>2451360/(166.386)</f>
        <v>14732.970322022285</v>
      </c>
      <c r="E11" s="78">
        <f>3007327/(166.386)</f>
        <v>18074.39928840167</v>
      </c>
      <c r="F11" s="79">
        <f>SUM(B11:E11)</f>
        <v>63081.37703893357</v>
      </c>
    </row>
    <row r="12" spans="1:6">
      <c r="A12" s="1" t="s">
        <v>366</v>
      </c>
      <c r="B12" s="78">
        <f>3498340/(166.386)</f>
        <v>21025.446852499608</v>
      </c>
      <c r="C12" s="78">
        <f>3313906/(166.386)</f>
        <v>19916.976187900425</v>
      </c>
      <c r="D12" s="78">
        <f>3313906/(166.386)</f>
        <v>19916.976187900425</v>
      </c>
      <c r="E12" s="78">
        <f>4017047/(166.386)</f>
        <v>24142.938708785594</v>
      </c>
      <c r="F12" s="79">
        <f>SUM(B12:E12)</f>
        <v>85002.337937086064</v>
      </c>
    </row>
    <row r="13" spans="1:6">
      <c r="A13" s="1" t="s">
        <v>367</v>
      </c>
      <c r="B13" s="79">
        <f>SUM(B10:B12)</f>
        <v>54923.953938432314</v>
      </c>
      <c r="C13" s="79">
        <f>SUM(C10:C12)</f>
        <v>52468.615147909077</v>
      </c>
      <c r="D13" s="79">
        <f>SUM(D10:D12)</f>
        <v>54193.213371317295</v>
      </c>
      <c r="E13" s="79">
        <f>SUM(E10:E12)</f>
        <v>63914.04925895208</v>
      </c>
      <c r="F13" s="79">
        <f>SUM(B13:E13)</f>
        <v>225499.83171661076</v>
      </c>
    </row>
    <row r="14" spans="1:6" ht="13.5" thickBot="1">
      <c r="A14" s="76" t="s">
        <v>550</v>
      </c>
      <c r="B14" s="77"/>
      <c r="C14" s="77"/>
      <c r="D14" s="77"/>
      <c r="E14" s="77"/>
      <c r="F14" s="77"/>
    </row>
    <row r="15" spans="1:6">
      <c r="A15" s="1" t="s">
        <v>549</v>
      </c>
      <c r="B15" s="78">
        <f>767816/(166.386)</f>
        <v>4614.6670993953821</v>
      </c>
      <c r="C15" s="78">
        <f>917730/(166.386)</f>
        <v>5515.6683855612855</v>
      </c>
      <c r="D15" s="78">
        <f>1470166/(166.386)</f>
        <v>8835.8756145348761</v>
      </c>
      <c r="E15" s="78">
        <f>1399826/(166.386)</f>
        <v>8413.1237003113238</v>
      </c>
      <c r="F15" s="79">
        <f>SUM(B15:E15)</f>
        <v>27379.334799802866</v>
      </c>
    </row>
    <row r="16" spans="1:6">
      <c r="A16" s="1" t="s">
        <v>365</v>
      </c>
      <c r="B16" s="78">
        <f>624927/(166.386)</f>
        <v>3755.8869135624391</v>
      </c>
      <c r="C16" s="78">
        <f>767226/(166.386)</f>
        <v>4611.121127979518</v>
      </c>
      <c r="D16" s="78">
        <f>767226/(166.386)</f>
        <v>4611.121127979518</v>
      </c>
      <c r="E16" s="78">
        <f>1181900/(166.386)</f>
        <v>7103.3620617119232</v>
      </c>
      <c r="F16" s="79">
        <f>SUM(B16:E16)</f>
        <v>20081.491231233398</v>
      </c>
    </row>
    <row r="17" spans="1:6">
      <c r="A17" s="1" t="s">
        <v>366</v>
      </c>
      <c r="B17" s="78">
        <f>839611/(166.386)</f>
        <v>5046.1637397377181</v>
      </c>
      <c r="C17" s="78">
        <f>1053776/(166.386)</f>
        <v>6333.3213130912454</v>
      </c>
      <c r="D17" s="78">
        <f>1053776/(166.386)</f>
        <v>6333.3213130912454</v>
      </c>
      <c r="E17" s="78">
        <f>1607520/(166.386)</f>
        <v>9661.3897803901782</v>
      </c>
      <c r="F17" s="79">
        <f>SUM(B17:E17)</f>
        <v>27374.196146310387</v>
      </c>
    </row>
    <row r="18" spans="1:6">
      <c r="A18" s="1" t="s">
        <v>367</v>
      </c>
      <c r="B18" s="79">
        <f>SUM(B15:B17)</f>
        <v>13416.71775269554</v>
      </c>
      <c r="C18" s="79">
        <f>SUM(C15:C17)</f>
        <v>16460.110826632048</v>
      </c>
      <c r="D18" s="79">
        <f>SUM(D15:D17)</f>
        <v>19780.31805560564</v>
      </c>
      <c r="E18" s="79">
        <f>SUM(E15:E17)</f>
        <v>25177.875542413425</v>
      </c>
      <c r="F18" s="79">
        <f>SUM(B18:E18)</f>
        <v>74835.022177346647</v>
      </c>
    </row>
    <row r="19" spans="1:6">
      <c r="A19" s="80" t="s">
        <v>368</v>
      </c>
      <c r="B19" s="81">
        <f>B8+B13+B18</f>
        <v>99514.478381594599</v>
      </c>
      <c r="C19" s="81">
        <f>C8+C13+C18</f>
        <v>91861.556861755191</v>
      </c>
      <c r="D19" s="81">
        <f>D8+D13+D18</f>
        <v>97833.068888007401</v>
      </c>
      <c r="E19" s="81">
        <f>E8+E13+E18</f>
        <v>131562.48121837174</v>
      </c>
      <c r="F19" s="81">
        <f>F8+F13+F18</f>
        <v>420771.58534972894</v>
      </c>
    </row>
  </sheetData>
  <mergeCells count="1">
    <mergeCell ref="A2:F2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/>
  </sheetViews>
  <sheetFormatPr baseColWidth="10" defaultRowHeight="15"/>
  <cols>
    <col min="1" max="1" width="10.7109375" style="134" bestFit="1" customWidth="1"/>
    <col min="2" max="2" width="8.85546875" style="134" bestFit="1" customWidth="1"/>
    <col min="3" max="3" width="14.85546875" style="134" bestFit="1" customWidth="1"/>
    <col min="4" max="4" width="15.42578125" style="134" bestFit="1" customWidth="1"/>
    <col min="5" max="5" width="11.42578125" style="134"/>
    <col min="6" max="6" width="16.42578125" style="134" bestFit="1" customWidth="1"/>
    <col min="7" max="7" width="11.42578125" style="134"/>
    <col min="8" max="8" width="8.7109375" style="134" customWidth="1"/>
    <col min="9" max="9" width="5.42578125" style="134" bestFit="1" customWidth="1"/>
    <col min="10" max="16384" width="11.42578125" style="134"/>
  </cols>
  <sheetData>
    <row r="1" spans="1:9">
      <c r="A1" s="133" t="s">
        <v>552</v>
      </c>
      <c r="B1" s="133" t="s">
        <v>492</v>
      </c>
      <c r="C1" s="133" t="s">
        <v>494</v>
      </c>
      <c r="D1" s="133" t="s">
        <v>553</v>
      </c>
      <c r="E1" s="133" t="s">
        <v>437</v>
      </c>
      <c r="F1" s="133" t="s">
        <v>554</v>
      </c>
      <c r="G1" s="133" t="s">
        <v>555</v>
      </c>
      <c r="H1" s="133" t="s">
        <v>556</v>
      </c>
      <c r="I1" s="133" t="s">
        <v>369</v>
      </c>
    </row>
    <row r="2" spans="1:9">
      <c r="A2" s="134" t="s">
        <v>370</v>
      </c>
      <c r="B2" s="134" t="s">
        <v>274</v>
      </c>
      <c r="C2" s="135">
        <v>30299</v>
      </c>
      <c r="D2" s="135">
        <v>20428</v>
      </c>
      <c r="E2" s="136" t="s">
        <v>45</v>
      </c>
      <c r="F2" s="140"/>
      <c r="G2" s="138">
        <v>1774.14</v>
      </c>
      <c r="H2" s="134">
        <v>55</v>
      </c>
      <c r="I2" s="137"/>
    </row>
    <row r="3" spans="1:9">
      <c r="A3" s="134" t="s">
        <v>371</v>
      </c>
      <c r="B3" s="134" t="s">
        <v>372</v>
      </c>
      <c r="C3" s="135">
        <v>29902</v>
      </c>
      <c r="D3" s="135">
        <v>22886</v>
      </c>
      <c r="E3" s="136" t="s">
        <v>45</v>
      </c>
      <c r="F3" s="140"/>
      <c r="G3" s="138">
        <v>1415.34</v>
      </c>
      <c r="H3" s="134">
        <v>48</v>
      </c>
      <c r="I3" s="137"/>
    </row>
    <row r="4" spans="1:9">
      <c r="A4" s="134" t="s">
        <v>373</v>
      </c>
      <c r="B4" s="134" t="s">
        <v>374</v>
      </c>
      <c r="C4" s="135">
        <v>31681</v>
      </c>
      <c r="D4" s="135">
        <v>23559</v>
      </c>
      <c r="E4" s="136" t="s">
        <v>45</v>
      </c>
      <c r="F4" s="140"/>
      <c r="G4" s="138">
        <v>1586.64</v>
      </c>
      <c r="H4" s="134">
        <v>46</v>
      </c>
      <c r="I4" s="137"/>
    </row>
    <row r="5" spans="1:9">
      <c r="A5" s="134" t="s">
        <v>375</v>
      </c>
      <c r="B5" s="134" t="s">
        <v>376</v>
      </c>
      <c r="C5" s="135">
        <v>31286</v>
      </c>
      <c r="D5" s="135">
        <v>26145</v>
      </c>
      <c r="E5" s="136" t="s">
        <v>19</v>
      </c>
      <c r="F5" s="140"/>
      <c r="G5" s="138">
        <v>2161.8000000000002</v>
      </c>
      <c r="H5" s="134">
        <v>39</v>
      </c>
      <c r="I5" s="137"/>
    </row>
    <row r="6" spans="1:9">
      <c r="A6" s="134" t="s">
        <v>377</v>
      </c>
      <c r="B6" s="134" t="s">
        <v>378</v>
      </c>
      <c r="C6" s="135">
        <v>30678</v>
      </c>
      <c r="D6" s="135">
        <v>32571</v>
      </c>
      <c r="E6" s="136" t="s">
        <v>45</v>
      </c>
      <c r="F6" s="140"/>
      <c r="G6" s="138">
        <v>1211.6400000000001</v>
      </c>
      <c r="H6" s="134">
        <v>21</v>
      </c>
      <c r="I6" s="137"/>
    </row>
    <row r="7" spans="1:9">
      <c r="A7" s="134" t="s">
        <v>379</v>
      </c>
      <c r="B7" s="134" t="s">
        <v>380</v>
      </c>
      <c r="C7" s="135">
        <v>29882</v>
      </c>
      <c r="D7" s="135">
        <v>22742</v>
      </c>
      <c r="E7" s="136" t="s">
        <v>19</v>
      </c>
      <c r="F7" s="140"/>
      <c r="G7" s="138">
        <v>1781.34</v>
      </c>
      <c r="H7" s="134">
        <v>48</v>
      </c>
      <c r="I7" s="137"/>
    </row>
    <row r="8" spans="1:9">
      <c r="A8" s="134" t="s">
        <v>381</v>
      </c>
      <c r="B8" s="134" t="s">
        <v>382</v>
      </c>
      <c r="C8" s="135">
        <v>31854</v>
      </c>
      <c r="D8" s="135">
        <v>25280</v>
      </c>
      <c r="E8" s="136" t="s">
        <v>19</v>
      </c>
      <c r="F8" s="140"/>
      <c r="G8" s="138">
        <v>1179.18</v>
      </c>
      <c r="H8" s="134">
        <v>41</v>
      </c>
      <c r="I8" s="137"/>
    </row>
    <row r="9" spans="1:9">
      <c r="A9" s="134" t="s">
        <v>383</v>
      </c>
      <c r="B9" s="134" t="s">
        <v>384</v>
      </c>
      <c r="C9" s="135">
        <v>31194</v>
      </c>
      <c r="D9" s="135">
        <v>27467</v>
      </c>
      <c r="E9" s="136" t="s">
        <v>45</v>
      </c>
      <c r="F9" s="140"/>
      <c r="G9" s="138">
        <v>1954.44</v>
      </c>
      <c r="H9" s="134">
        <v>35</v>
      </c>
      <c r="I9" s="137"/>
    </row>
    <row r="10" spans="1:9">
      <c r="A10" s="134" t="s">
        <v>385</v>
      </c>
      <c r="B10" s="134" t="s">
        <v>386</v>
      </c>
      <c r="C10" s="135">
        <v>31268</v>
      </c>
      <c r="D10" s="135">
        <v>23252</v>
      </c>
      <c r="E10" s="136" t="s">
        <v>19</v>
      </c>
      <c r="F10" s="140"/>
      <c r="G10" s="138">
        <v>1629.9</v>
      </c>
      <c r="H10" s="134">
        <v>47</v>
      </c>
      <c r="I10" s="137"/>
    </row>
    <row r="11" spans="1:9">
      <c r="A11" s="134" t="s">
        <v>387</v>
      </c>
      <c r="B11" s="134" t="s">
        <v>388</v>
      </c>
      <c r="C11" s="135">
        <v>34079</v>
      </c>
      <c r="D11" s="135">
        <v>15500</v>
      </c>
      <c r="E11" s="136" t="s">
        <v>45</v>
      </c>
      <c r="F11" s="140"/>
      <c r="G11" s="138">
        <v>1323.42</v>
      </c>
      <c r="H11" s="134">
        <v>68</v>
      </c>
      <c r="I11" s="137"/>
    </row>
    <row r="12" spans="1:9">
      <c r="A12" s="134" t="s">
        <v>389</v>
      </c>
      <c r="B12" s="134" t="s">
        <v>390</v>
      </c>
      <c r="C12" s="135">
        <v>33985</v>
      </c>
      <c r="D12" s="135">
        <v>28399</v>
      </c>
      <c r="E12" s="136" t="s">
        <v>19</v>
      </c>
      <c r="F12" s="140"/>
      <c r="G12" s="138">
        <v>2066.2199999999998</v>
      </c>
      <c r="H12" s="134">
        <v>33</v>
      </c>
      <c r="I12" s="137"/>
    </row>
    <row r="13" spans="1:9">
      <c r="A13" s="134" t="s">
        <v>391</v>
      </c>
      <c r="B13" s="134" t="s">
        <v>392</v>
      </c>
      <c r="C13" s="135">
        <v>34552</v>
      </c>
      <c r="D13" s="135">
        <v>22530</v>
      </c>
      <c r="E13" s="136" t="s">
        <v>19</v>
      </c>
      <c r="F13" s="140"/>
      <c r="G13" s="138">
        <v>1592.04</v>
      </c>
      <c r="H13" s="134">
        <v>49</v>
      </c>
      <c r="I13" s="137"/>
    </row>
    <row r="14" spans="1:9">
      <c r="A14" s="134" t="s">
        <v>393</v>
      </c>
      <c r="B14" s="134" t="s">
        <v>394</v>
      </c>
      <c r="C14" s="135">
        <v>31921</v>
      </c>
      <c r="D14" s="135">
        <v>30686</v>
      </c>
      <c r="E14" s="136" t="s">
        <v>45</v>
      </c>
      <c r="F14" s="140"/>
      <c r="G14" s="138">
        <v>1130.46</v>
      </c>
      <c r="H14" s="134">
        <v>26</v>
      </c>
      <c r="I14" s="137"/>
    </row>
    <row r="15" spans="1:9">
      <c r="A15" s="134" t="s">
        <v>395</v>
      </c>
      <c r="B15" s="134" t="s">
        <v>396</v>
      </c>
      <c r="C15" s="135">
        <v>30804</v>
      </c>
      <c r="D15" s="135">
        <v>28387</v>
      </c>
      <c r="E15" s="136" t="s">
        <v>19</v>
      </c>
      <c r="F15" s="140"/>
      <c r="G15" s="138">
        <v>1514.52</v>
      </c>
      <c r="H15" s="134">
        <v>33</v>
      </c>
      <c r="I15" s="137"/>
    </row>
    <row r="16" spans="1:9">
      <c r="A16" s="134" t="s">
        <v>397</v>
      </c>
      <c r="B16" s="134" t="s">
        <v>398</v>
      </c>
      <c r="C16" s="135">
        <v>33578</v>
      </c>
      <c r="D16" s="135">
        <v>17796</v>
      </c>
      <c r="E16" s="136" t="s">
        <v>19</v>
      </c>
      <c r="F16" s="140"/>
      <c r="G16" s="138">
        <v>1994.1</v>
      </c>
      <c r="H16" s="134">
        <v>62</v>
      </c>
      <c r="I16" s="137"/>
    </row>
    <row r="17" spans="1:9">
      <c r="A17" s="134" t="s">
        <v>399</v>
      </c>
      <c r="B17" s="134" t="s">
        <v>400</v>
      </c>
      <c r="C17" s="135">
        <v>32450</v>
      </c>
      <c r="D17" s="135">
        <v>19176</v>
      </c>
      <c r="E17" s="136" t="s">
        <v>19</v>
      </c>
      <c r="F17" s="140"/>
      <c r="G17" s="138">
        <v>1200.42</v>
      </c>
      <c r="H17" s="134">
        <v>58</v>
      </c>
      <c r="I17" s="137"/>
    </row>
    <row r="18" spans="1:9">
      <c r="A18" s="134" t="s">
        <v>401</v>
      </c>
      <c r="B18" s="134" t="s">
        <v>402</v>
      </c>
      <c r="C18" s="135">
        <v>33695</v>
      </c>
      <c r="D18" s="135">
        <v>29898</v>
      </c>
      <c r="E18" s="136" t="s">
        <v>45</v>
      </c>
      <c r="F18" s="140"/>
      <c r="G18" s="138">
        <v>1868.82</v>
      </c>
      <c r="H18" s="134">
        <v>29</v>
      </c>
      <c r="I18" s="137"/>
    </row>
    <row r="19" spans="1:9">
      <c r="A19" s="134" t="s">
        <v>403</v>
      </c>
      <c r="B19" s="134" t="s">
        <v>404</v>
      </c>
      <c r="C19" s="135">
        <v>27165</v>
      </c>
      <c r="D19" s="135">
        <v>32929</v>
      </c>
      <c r="E19" s="136" t="s">
        <v>45</v>
      </c>
      <c r="F19" s="140"/>
      <c r="G19" s="138">
        <v>1161.1199999999999</v>
      </c>
      <c r="H19" s="134">
        <v>20</v>
      </c>
      <c r="I19" s="137"/>
    </row>
    <row r="20" spans="1:9">
      <c r="A20" s="134" t="s">
        <v>405</v>
      </c>
      <c r="B20" s="134" t="s">
        <v>406</v>
      </c>
      <c r="C20" s="135">
        <v>31700</v>
      </c>
      <c r="D20" s="135">
        <v>18330</v>
      </c>
      <c r="E20" s="136" t="s">
        <v>45</v>
      </c>
      <c r="F20" s="140"/>
      <c r="G20" s="138">
        <v>1532.58</v>
      </c>
      <c r="H20" s="134">
        <v>60</v>
      </c>
      <c r="I20" s="137"/>
    </row>
    <row r="23" spans="1:9">
      <c r="G23" s="139"/>
    </row>
    <row r="24" spans="1:9">
      <c r="G24" s="139"/>
    </row>
    <row r="25" spans="1:9">
      <c r="G25" s="139"/>
    </row>
    <row r="26" spans="1:9">
      <c r="G26" s="139"/>
    </row>
    <row r="27" spans="1:9">
      <c r="G27" s="139"/>
    </row>
    <row r="28" spans="1:9">
      <c r="G28" s="139"/>
    </row>
    <row r="29" spans="1:9">
      <c r="G29" s="139"/>
    </row>
    <row r="30" spans="1:9">
      <c r="G30" s="139"/>
    </row>
    <row r="31" spans="1:9">
      <c r="G31" s="139"/>
    </row>
    <row r="32" spans="1:9">
      <c r="G32" s="139"/>
    </row>
    <row r="33" spans="7:7">
      <c r="G33" s="139"/>
    </row>
    <row r="34" spans="7:7">
      <c r="G34" s="139"/>
    </row>
    <row r="35" spans="7:7">
      <c r="G35" s="139"/>
    </row>
    <row r="36" spans="7:7">
      <c r="G36" s="139"/>
    </row>
    <row r="37" spans="7:7">
      <c r="G37" s="139"/>
    </row>
    <row r="38" spans="7:7">
      <c r="G38" s="139"/>
    </row>
    <row r="39" spans="7:7">
      <c r="G39" s="139"/>
    </row>
    <row r="40" spans="7:7">
      <c r="G40" s="139"/>
    </row>
    <row r="41" spans="7:7">
      <c r="G41" s="139"/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F1"/>
    </sheetView>
  </sheetViews>
  <sheetFormatPr baseColWidth="10" defaultRowHeight="15"/>
  <cols>
    <col min="1" max="1" width="5.28515625" style="134" customWidth="1"/>
    <col min="2" max="2" width="16.42578125" style="134" bestFit="1" customWidth="1"/>
    <col min="3" max="16384" width="11.42578125" style="134"/>
  </cols>
  <sheetData>
    <row r="1" spans="1:6" ht="23.25">
      <c r="A1" s="173" t="s">
        <v>450</v>
      </c>
      <c r="B1" s="173"/>
      <c r="C1" s="173"/>
      <c r="D1" s="173"/>
      <c r="E1" s="173"/>
      <c r="F1" s="173"/>
    </row>
    <row r="2" spans="1:6">
      <c r="A2" s="174" t="s">
        <v>443</v>
      </c>
      <c r="B2" s="174"/>
      <c r="C2" s="174"/>
      <c r="D2" s="174"/>
      <c r="E2" s="174"/>
      <c r="F2" s="174"/>
    </row>
    <row r="3" spans="1:6">
      <c r="A3" s="139"/>
      <c r="B3" s="139"/>
      <c r="C3" s="139"/>
      <c r="D3" s="139"/>
      <c r="E3" s="139"/>
      <c r="F3" s="139"/>
    </row>
    <row r="4" spans="1:6">
      <c r="A4" s="139"/>
      <c r="B4" s="141" t="s">
        <v>444</v>
      </c>
      <c r="C4" s="138">
        <v>32.124096979313165</v>
      </c>
      <c r="E4" s="139"/>
      <c r="F4" s="139"/>
    </row>
    <row r="5" spans="1:6">
      <c r="A5" s="139"/>
      <c r="B5" s="141" t="s">
        <v>445</v>
      </c>
      <c r="C5" s="142">
        <v>0.15</v>
      </c>
      <c r="E5" s="139"/>
      <c r="F5" s="139"/>
    </row>
    <row r="6" spans="1:6">
      <c r="A6" s="139"/>
      <c r="B6" s="139"/>
      <c r="C6" s="139"/>
      <c r="D6" s="139"/>
      <c r="E6" s="139"/>
      <c r="F6" s="139"/>
    </row>
    <row r="7" spans="1:6" ht="15.75" thickBot="1">
      <c r="A7" s="139"/>
      <c r="B7" s="143" t="s">
        <v>446</v>
      </c>
      <c r="C7" s="143" t="s">
        <v>447</v>
      </c>
      <c r="D7" s="143" t="s">
        <v>448</v>
      </c>
      <c r="E7" s="143" t="s">
        <v>449</v>
      </c>
      <c r="F7" s="139"/>
    </row>
    <row r="8" spans="1:6" ht="15.75" thickTop="1">
      <c r="A8" s="139"/>
      <c r="B8" s="139"/>
      <c r="C8" s="139"/>
      <c r="D8" s="139"/>
      <c r="E8" s="139"/>
      <c r="F8" s="139"/>
    </row>
    <row r="9" spans="1:6">
      <c r="A9" s="139"/>
      <c r="B9" s="138">
        <v>6.010121043837823</v>
      </c>
      <c r="C9" s="145">
        <f>$C$4+B9</f>
        <v>38.134218023150986</v>
      </c>
      <c r="D9" s="145">
        <f>C9+C9*$C$5</f>
        <v>43.854350726623636</v>
      </c>
      <c r="E9" s="145">
        <f>D9-C9</f>
        <v>5.7201327034726503</v>
      </c>
      <c r="F9" s="139"/>
    </row>
    <row r="10" spans="1:6">
      <c r="A10" s="139"/>
      <c r="B10" s="138">
        <v>7.2121452526053877</v>
      </c>
      <c r="C10" s="145">
        <f t="shared" ref="C10:C34" si="0">$C$4+B10</f>
        <v>39.336242231918554</v>
      </c>
      <c r="D10" s="145">
        <f t="shared" ref="D10:D34" si="1">C10+C10*$C$5</f>
        <v>45.236678566706338</v>
      </c>
      <c r="E10" s="145">
        <f t="shared" ref="E10:E34" si="2">D10-C10</f>
        <v>5.9004363347877842</v>
      </c>
      <c r="F10" s="139"/>
    </row>
    <row r="11" spans="1:6">
      <c r="A11" s="139"/>
      <c r="B11" s="138">
        <v>8.4141694613729516</v>
      </c>
      <c r="C11" s="145">
        <f t="shared" si="0"/>
        <v>40.538266440686115</v>
      </c>
      <c r="D11" s="145">
        <f t="shared" si="1"/>
        <v>46.619006406789033</v>
      </c>
      <c r="E11" s="145">
        <f t="shared" si="2"/>
        <v>6.080739966102918</v>
      </c>
      <c r="F11" s="139"/>
    </row>
    <row r="12" spans="1:6">
      <c r="A12" s="139"/>
      <c r="B12" s="138">
        <v>9.6161936701405164</v>
      </c>
      <c r="C12" s="145">
        <f t="shared" si="0"/>
        <v>41.740290649453684</v>
      </c>
      <c r="D12" s="145">
        <f t="shared" si="1"/>
        <v>48.001334246871735</v>
      </c>
      <c r="E12" s="145">
        <f t="shared" si="2"/>
        <v>6.2610435974180518</v>
      </c>
      <c r="F12" s="139"/>
    </row>
    <row r="13" spans="1:6">
      <c r="A13" s="139"/>
      <c r="B13" s="138">
        <v>10.818217878908081</v>
      </c>
      <c r="C13" s="145">
        <f t="shared" si="0"/>
        <v>42.942314858221245</v>
      </c>
      <c r="D13" s="145">
        <f t="shared" si="1"/>
        <v>49.38366208695443</v>
      </c>
      <c r="E13" s="145">
        <f t="shared" si="2"/>
        <v>6.4413472287331857</v>
      </c>
      <c r="F13" s="139"/>
    </row>
    <row r="14" spans="1:6">
      <c r="A14" s="139"/>
      <c r="B14" s="138">
        <v>12.020242087675646</v>
      </c>
      <c r="C14" s="145">
        <f t="shared" si="0"/>
        <v>44.144339066988813</v>
      </c>
      <c r="D14" s="145">
        <f t="shared" si="1"/>
        <v>50.765989927037133</v>
      </c>
      <c r="E14" s="145">
        <f t="shared" si="2"/>
        <v>6.6216508600483195</v>
      </c>
      <c r="F14" s="139"/>
    </row>
    <row r="15" spans="1:6">
      <c r="A15" s="139"/>
      <c r="B15" s="138">
        <v>13.222266296443211</v>
      </c>
      <c r="C15" s="145">
        <f t="shared" si="0"/>
        <v>45.346363275756374</v>
      </c>
      <c r="D15" s="145">
        <f t="shared" si="1"/>
        <v>52.148317767119828</v>
      </c>
      <c r="E15" s="145">
        <f t="shared" si="2"/>
        <v>6.8019544913634533</v>
      </c>
      <c r="F15" s="139"/>
    </row>
    <row r="16" spans="1:6">
      <c r="A16" s="139"/>
      <c r="B16" s="138">
        <v>14.424290505210775</v>
      </c>
      <c r="C16" s="145">
        <f t="shared" si="0"/>
        <v>46.548387484523943</v>
      </c>
      <c r="D16" s="145">
        <f t="shared" si="1"/>
        <v>53.530645607202537</v>
      </c>
      <c r="E16" s="145">
        <f t="shared" si="2"/>
        <v>6.9822581226785942</v>
      </c>
      <c r="F16" s="139"/>
    </row>
    <row r="17" spans="1:6">
      <c r="A17" s="139"/>
      <c r="B17" s="138">
        <v>15.62631471397834</v>
      </c>
      <c r="C17" s="145">
        <f t="shared" si="0"/>
        <v>47.750411693291504</v>
      </c>
      <c r="D17" s="145">
        <f t="shared" si="1"/>
        <v>54.912973447285232</v>
      </c>
      <c r="E17" s="145">
        <f t="shared" si="2"/>
        <v>7.1625617539937281</v>
      </c>
      <c r="F17" s="139"/>
    </row>
    <row r="18" spans="1:6">
      <c r="A18" s="139"/>
      <c r="B18" s="138">
        <v>16.828338922745903</v>
      </c>
      <c r="C18" s="145">
        <f t="shared" si="0"/>
        <v>48.952435902059065</v>
      </c>
      <c r="D18" s="145">
        <f t="shared" si="1"/>
        <v>56.295301287367927</v>
      </c>
      <c r="E18" s="145">
        <f t="shared" si="2"/>
        <v>7.3428653853088619</v>
      </c>
      <c r="F18" s="139"/>
    </row>
    <row r="19" spans="1:6">
      <c r="A19" s="139"/>
      <c r="B19" s="138">
        <v>18.030363131513468</v>
      </c>
      <c r="C19" s="145">
        <f t="shared" si="0"/>
        <v>50.154460110826633</v>
      </c>
      <c r="D19" s="145">
        <f t="shared" si="1"/>
        <v>57.677629127450629</v>
      </c>
      <c r="E19" s="145">
        <f t="shared" si="2"/>
        <v>7.5231690166239957</v>
      </c>
      <c r="F19" s="139"/>
    </row>
    <row r="20" spans="1:6">
      <c r="A20" s="139"/>
      <c r="B20" s="138">
        <v>19.232387340281033</v>
      </c>
      <c r="C20" s="145">
        <f t="shared" si="0"/>
        <v>51.356484319594202</v>
      </c>
      <c r="D20" s="145">
        <f t="shared" si="1"/>
        <v>59.059956967533331</v>
      </c>
      <c r="E20" s="145">
        <f t="shared" si="2"/>
        <v>7.7034726479391296</v>
      </c>
      <c r="F20" s="139"/>
    </row>
    <row r="21" spans="1:6">
      <c r="A21" s="139"/>
      <c r="B21" s="138">
        <v>20.434411549048598</v>
      </c>
      <c r="C21" s="145">
        <f t="shared" si="0"/>
        <v>52.558508528361763</v>
      </c>
      <c r="D21" s="145">
        <f t="shared" si="1"/>
        <v>60.442284807616026</v>
      </c>
      <c r="E21" s="145">
        <f t="shared" si="2"/>
        <v>7.8837762792542634</v>
      </c>
      <c r="F21" s="139"/>
    </row>
    <row r="22" spans="1:6">
      <c r="A22" s="139"/>
      <c r="B22" s="138">
        <v>21.636435757816162</v>
      </c>
      <c r="C22" s="145">
        <f t="shared" si="0"/>
        <v>53.760532737129324</v>
      </c>
      <c r="D22" s="145">
        <f t="shared" si="1"/>
        <v>61.824612647698721</v>
      </c>
      <c r="E22" s="145">
        <f t="shared" si="2"/>
        <v>8.0640799105693972</v>
      </c>
      <c r="F22" s="139"/>
    </row>
    <row r="23" spans="1:6">
      <c r="A23" s="139"/>
      <c r="B23" s="138">
        <v>22.838459966583727</v>
      </c>
      <c r="C23" s="145">
        <f t="shared" si="0"/>
        <v>54.962556945896893</v>
      </c>
      <c r="D23" s="145">
        <f t="shared" si="1"/>
        <v>63.206940487781424</v>
      </c>
      <c r="E23" s="145">
        <f t="shared" si="2"/>
        <v>8.244383541884531</v>
      </c>
      <c r="F23" s="139"/>
    </row>
    <row r="24" spans="1:6">
      <c r="A24" s="139"/>
      <c r="B24" s="138">
        <v>24.040484175351292</v>
      </c>
      <c r="C24" s="145">
        <f t="shared" si="0"/>
        <v>56.164581154664461</v>
      </c>
      <c r="D24" s="145">
        <f t="shared" si="1"/>
        <v>64.589268327864133</v>
      </c>
      <c r="E24" s="145">
        <f t="shared" si="2"/>
        <v>8.424687173199672</v>
      </c>
      <c r="F24" s="139"/>
    </row>
    <row r="25" spans="1:6">
      <c r="A25" s="139"/>
      <c r="B25" s="138">
        <v>25.242508384118857</v>
      </c>
      <c r="C25" s="145">
        <f t="shared" si="0"/>
        <v>57.366605363432022</v>
      </c>
      <c r="D25" s="145">
        <f t="shared" si="1"/>
        <v>65.971596167946828</v>
      </c>
      <c r="E25" s="145">
        <f t="shared" si="2"/>
        <v>8.6049908045148058</v>
      </c>
      <c r="F25" s="139"/>
    </row>
    <row r="26" spans="1:6">
      <c r="A26" s="139"/>
      <c r="B26" s="138">
        <v>26.444532592886421</v>
      </c>
      <c r="C26" s="145">
        <f t="shared" si="0"/>
        <v>58.568629572199583</v>
      </c>
      <c r="D26" s="145">
        <f t="shared" si="1"/>
        <v>67.353924008029523</v>
      </c>
      <c r="E26" s="145">
        <f t="shared" si="2"/>
        <v>8.7852944358299396</v>
      </c>
      <c r="F26" s="139"/>
    </row>
    <row r="27" spans="1:6">
      <c r="A27" s="139"/>
      <c r="B27" s="138">
        <v>27.646556801653986</v>
      </c>
      <c r="C27" s="145">
        <f t="shared" si="0"/>
        <v>59.770653780967152</v>
      </c>
      <c r="D27" s="145">
        <f t="shared" si="1"/>
        <v>68.736251848112218</v>
      </c>
      <c r="E27" s="145">
        <f t="shared" si="2"/>
        <v>8.9655980671450664</v>
      </c>
      <c r="F27" s="139"/>
    </row>
    <row r="28" spans="1:6">
      <c r="A28" s="139"/>
      <c r="B28" s="138">
        <v>28.848581010421551</v>
      </c>
      <c r="C28" s="145">
        <f t="shared" si="0"/>
        <v>60.97267798973472</v>
      </c>
      <c r="D28" s="145">
        <f t="shared" si="1"/>
        <v>70.118579688194927</v>
      </c>
      <c r="E28" s="145">
        <f t="shared" si="2"/>
        <v>9.1459016984602073</v>
      </c>
      <c r="F28" s="139"/>
    </row>
    <row r="29" spans="1:6">
      <c r="A29" s="139"/>
      <c r="B29" s="138">
        <v>30.050605219189116</v>
      </c>
      <c r="C29" s="145">
        <f t="shared" si="0"/>
        <v>62.174702198502281</v>
      </c>
      <c r="D29" s="145">
        <f t="shared" si="1"/>
        <v>71.500907528277622</v>
      </c>
      <c r="E29" s="145">
        <f t="shared" si="2"/>
        <v>9.3262053297753411</v>
      </c>
      <c r="F29" s="139"/>
    </row>
    <row r="30" spans="1:6">
      <c r="A30" s="139"/>
      <c r="B30" s="138">
        <v>31.252629427956681</v>
      </c>
      <c r="C30" s="145">
        <f t="shared" si="0"/>
        <v>63.376726407269842</v>
      </c>
      <c r="D30" s="145">
        <f t="shared" si="1"/>
        <v>72.883235368360317</v>
      </c>
      <c r="E30" s="145">
        <f t="shared" si="2"/>
        <v>9.5065089610904749</v>
      </c>
      <c r="F30" s="139"/>
    </row>
    <row r="31" spans="1:6">
      <c r="A31" s="139"/>
      <c r="B31" s="138">
        <v>32.454653636724245</v>
      </c>
      <c r="C31" s="145">
        <f t="shared" si="0"/>
        <v>64.578750616037411</v>
      </c>
      <c r="D31" s="145">
        <f t="shared" si="1"/>
        <v>74.265563208443027</v>
      </c>
      <c r="E31" s="145">
        <f t="shared" si="2"/>
        <v>9.6868125924056159</v>
      </c>
      <c r="F31" s="139"/>
    </row>
    <row r="32" spans="1:6">
      <c r="A32" s="139"/>
      <c r="B32" s="138">
        <v>33.656677845491807</v>
      </c>
      <c r="C32" s="145">
        <f t="shared" si="0"/>
        <v>65.780774824804979</v>
      </c>
      <c r="D32" s="145">
        <f t="shared" si="1"/>
        <v>75.647891048525722</v>
      </c>
      <c r="E32" s="145">
        <f t="shared" si="2"/>
        <v>9.8671162237207426</v>
      </c>
      <c r="F32" s="139"/>
    </row>
    <row r="33" spans="1:6">
      <c r="A33" s="139"/>
      <c r="B33" s="138">
        <v>34.858702054259375</v>
      </c>
      <c r="C33" s="145">
        <f t="shared" si="0"/>
        <v>66.982799033572547</v>
      </c>
      <c r="D33" s="145">
        <f t="shared" si="1"/>
        <v>77.030218888608431</v>
      </c>
      <c r="E33" s="145">
        <f t="shared" si="2"/>
        <v>10.047419855035884</v>
      </c>
      <c r="F33" s="139"/>
    </row>
    <row r="34" spans="1:6">
      <c r="A34" s="139"/>
      <c r="B34" s="138">
        <v>36.060726263026936</v>
      </c>
      <c r="C34" s="145">
        <f t="shared" si="0"/>
        <v>68.184823242340102</v>
      </c>
      <c r="D34" s="145">
        <f t="shared" si="1"/>
        <v>78.412546728691112</v>
      </c>
      <c r="E34" s="145">
        <f t="shared" si="2"/>
        <v>10.22772348635101</v>
      </c>
      <c r="F34" s="139"/>
    </row>
    <row r="35" spans="1:6">
      <c r="A35" s="139"/>
      <c r="B35" s="139"/>
      <c r="C35" s="139"/>
      <c r="D35" s="139"/>
      <c r="E35" s="139"/>
      <c r="F35" s="139"/>
    </row>
    <row r="36" spans="1:6">
      <c r="A36" s="139"/>
      <c r="B36" s="139"/>
      <c r="C36" s="139"/>
      <c r="D36" s="139"/>
      <c r="E36" s="139"/>
      <c r="F36" s="139"/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0" copies="0" r:id="rId1"/>
  <headerFooter alignWithMargins="0">
    <oddHeader>&amp;A</oddHeader>
    <oddFooter>Pàgina 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/>
  </sheetViews>
  <sheetFormatPr baseColWidth="10" defaultRowHeight="15"/>
  <cols>
    <col min="1" max="1" width="10.7109375" style="134" bestFit="1" customWidth="1"/>
    <col min="2" max="2" width="8.85546875" style="134" bestFit="1" customWidth="1"/>
    <col min="3" max="3" width="14.85546875" style="134" bestFit="1" customWidth="1"/>
    <col min="4" max="4" width="15.42578125" style="134" bestFit="1" customWidth="1"/>
    <col min="5" max="5" width="11.42578125" style="134"/>
    <col min="6" max="6" width="16.42578125" style="134" bestFit="1" customWidth="1"/>
    <col min="7" max="7" width="11.42578125" style="134"/>
    <col min="8" max="8" width="8.7109375" style="134" customWidth="1"/>
    <col min="9" max="9" width="5.42578125" style="134" bestFit="1" customWidth="1"/>
    <col min="10" max="16384" width="11.42578125" style="134"/>
  </cols>
  <sheetData>
    <row r="1" spans="1:9">
      <c r="A1" s="133" t="s">
        <v>552</v>
      </c>
      <c r="B1" s="133" t="s">
        <v>492</v>
      </c>
      <c r="C1" s="133" t="s">
        <v>494</v>
      </c>
      <c r="D1" s="133" t="s">
        <v>553</v>
      </c>
      <c r="E1" s="133" t="s">
        <v>437</v>
      </c>
      <c r="F1" s="133" t="s">
        <v>554</v>
      </c>
      <c r="G1" s="133" t="s">
        <v>555</v>
      </c>
      <c r="H1" s="133" t="s">
        <v>556</v>
      </c>
      <c r="I1" s="133" t="s">
        <v>369</v>
      </c>
    </row>
    <row r="2" spans="1:9">
      <c r="A2" s="134" t="s">
        <v>370</v>
      </c>
      <c r="B2" s="134" t="s">
        <v>274</v>
      </c>
      <c r="C2" s="135">
        <v>30299</v>
      </c>
      <c r="D2" s="135">
        <v>20428</v>
      </c>
      <c r="E2" s="136" t="s">
        <v>45</v>
      </c>
      <c r="F2" s="137" t="str">
        <f>IF(E2="D","Dona","Home")</f>
        <v>Dona</v>
      </c>
      <c r="G2" s="138">
        <v>1774.14</v>
      </c>
      <c r="H2" s="134">
        <v>55</v>
      </c>
      <c r="I2" s="137" t="str">
        <f>IF(AND(G2&gt;1500,H2&gt;40),"A","B")</f>
        <v>A</v>
      </c>
    </row>
    <row r="3" spans="1:9">
      <c r="A3" s="134" t="s">
        <v>371</v>
      </c>
      <c r="B3" s="134" t="s">
        <v>372</v>
      </c>
      <c r="C3" s="135">
        <v>29902</v>
      </c>
      <c r="D3" s="135">
        <v>22886</v>
      </c>
      <c r="E3" s="136" t="s">
        <v>45</v>
      </c>
      <c r="F3" s="137" t="str">
        <f t="shared" ref="F3:F20" si="0">IF(E3="D","Dona","Home")</f>
        <v>Dona</v>
      </c>
      <c r="G3" s="138">
        <v>1415.34</v>
      </c>
      <c r="H3" s="134">
        <v>48</v>
      </c>
      <c r="I3" s="137" t="str">
        <f t="shared" ref="I3:I20" si="1">IF(AND(G3&gt;1500,H3&gt;40),"A","B")</f>
        <v>B</v>
      </c>
    </row>
    <row r="4" spans="1:9">
      <c r="A4" s="134" t="s">
        <v>373</v>
      </c>
      <c r="B4" s="134" t="s">
        <v>374</v>
      </c>
      <c r="C4" s="135">
        <v>31681</v>
      </c>
      <c r="D4" s="135">
        <v>23559</v>
      </c>
      <c r="E4" s="136" t="s">
        <v>45</v>
      </c>
      <c r="F4" s="137" t="str">
        <f t="shared" si="0"/>
        <v>Dona</v>
      </c>
      <c r="G4" s="138">
        <v>1586.64</v>
      </c>
      <c r="H4" s="134">
        <v>46</v>
      </c>
      <c r="I4" s="137" t="str">
        <f t="shared" si="1"/>
        <v>A</v>
      </c>
    </row>
    <row r="5" spans="1:9">
      <c r="A5" s="134" t="s">
        <v>375</v>
      </c>
      <c r="B5" s="134" t="s">
        <v>376</v>
      </c>
      <c r="C5" s="135">
        <v>31286</v>
      </c>
      <c r="D5" s="135">
        <v>26145</v>
      </c>
      <c r="E5" s="136" t="s">
        <v>19</v>
      </c>
      <c r="F5" s="137" t="str">
        <f t="shared" si="0"/>
        <v>Home</v>
      </c>
      <c r="G5" s="138">
        <v>2161.8000000000002</v>
      </c>
      <c r="H5" s="134">
        <v>39</v>
      </c>
      <c r="I5" s="137" t="str">
        <f t="shared" si="1"/>
        <v>B</v>
      </c>
    </row>
    <row r="6" spans="1:9">
      <c r="A6" s="134" t="s">
        <v>377</v>
      </c>
      <c r="B6" s="134" t="s">
        <v>378</v>
      </c>
      <c r="C6" s="135">
        <v>30678</v>
      </c>
      <c r="D6" s="135">
        <v>32571</v>
      </c>
      <c r="E6" s="136" t="s">
        <v>45</v>
      </c>
      <c r="F6" s="137" t="str">
        <f t="shared" si="0"/>
        <v>Dona</v>
      </c>
      <c r="G6" s="138">
        <v>1211.6400000000001</v>
      </c>
      <c r="H6" s="134">
        <v>21</v>
      </c>
      <c r="I6" s="137" t="str">
        <f t="shared" si="1"/>
        <v>B</v>
      </c>
    </row>
    <row r="7" spans="1:9">
      <c r="A7" s="134" t="s">
        <v>379</v>
      </c>
      <c r="B7" s="134" t="s">
        <v>380</v>
      </c>
      <c r="C7" s="135">
        <v>29882</v>
      </c>
      <c r="D7" s="135">
        <v>22742</v>
      </c>
      <c r="E7" s="136" t="s">
        <v>19</v>
      </c>
      <c r="F7" s="137" t="str">
        <f t="shared" si="0"/>
        <v>Home</v>
      </c>
      <c r="G7" s="138">
        <v>1781.34</v>
      </c>
      <c r="H7" s="134">
        <v>48</v>
      </c>
      <c r="I7" s="137" t="str">
        <f t="shared" si="1"/>
        <v>A</v>
      </c>
    </row>
    <row r="8" spans="1:9">
      <c r="A8" s="134" t="s">
        <v>381</v>
      </c>
      <c r="B8" s="134" t="s">
        <v>382</v>
      </c>
      <c r="C8" s="135">
        <v>31854</v>
      </c>
      <c r="D8" s="135">
        <v>25280</v>
      </c>
      <c r="E8" s="136" t="s">
        <v>19</v>
      </c>
      <c r="F8" s="137" t="str">
        <f t="shared" si="0"/>
        <v>Home</v>
      </c>
      <c r="G8" s="138">
        <v>1179.18</v>
      </c>
      <c r="H8" s="134">
        <v>41</v>
      </c>
      <c r="I8" s="137" t="str">
        <f t="shared" si="1"/>
        <v>B</v>
      </c>
    </row>
    <row r="9" spans="1:9">
      <c r="A9" s="134" t="s">
        <v>383</v>
      </c>
      <c r="B9" s="134" t="s">
        <v>384</v>
      </c>
      <c r="C9" s="135">
        <v>31194</v>
      </c>
      <c r="D9" s="135">
        <v>27467</v>
      </c>
      <c r="E9" s="136" t="s">
        <v>45</v>
      </c>
      <c r="F9" s="137" t="str">
        <f t="shared" si="0"/>
        <v>Dona</v>
      </c>
      <c r="G9" s="138">
        <v>1954.44</v>
      </c>
      <c r="H9" s="134">
        <v>35</v>
      </c>
      <c r="I9" s="137" t="str">
        <f t="shared" si="1"/>
        <v>B</v>
      </c>
    </row>
    <row r="10" spans="1:9">
      <c r="A10" s="134" t="s">
        <v>385</v>
      </c>
      <c r="B10" s="134" t="s">
        <v>386</v>
      </c>
      <c r="C10" s="135">
        <v>31268</v>
      </c>
      <c r="D10" s="135">
        <v>23252</v>
      </c>
      <c r="E10" s="136" t="s">
        <v>19</v>
      </c>
      <c r="F10" s="137" t="str">
        <f t="shared" si="0"/>
        <v>Home</v>
      </c>
      <c r="G10" s="138">
        <v>1629.9</v>
      </c>
      <c r="H10" s="134">
        <v>47</v>
      </c>
      <c r="I10" s="137" t="str">
        <f t="shared" si="1"/>
        <v>A</v>
      </c>
    </row>
    <row r="11" spans="1:9">
      <c r="A11" s="134" t="s">
        <v>387</v>
      </c>
      <c r="B11" s="134" t="s">
        <v>388</v>
      </c>
      <c r="C11" s="135">
        <v>34079</v>
      </c>
      <c r="D11" s="135">
        <v>15500</v>
      </c>
      <c r="E11" s="136" t="s">
        <v>45</v>
      </c>
      <c r="F11" s="137" t="str">
        <f t="shared" si="0"/>
        <v>Dona</v>
      </c>
      <c r="G11" s="138">
        <v>1323.42</v>
      </c>
      <c r="H11" s="134">
        <v>68</v>
      </c>
      <c r="I11" s="137" t="str">
        <f t="shared" si="1"/>
        <v>B</v>
      </c>
    </row>
    <row r="12" spans="1:9">
      <c r="A12" s="134" t="s">
        <v>389</v>
      </c>
      <c r="B12" s="134" t="s">
        <v>390</v>
      </c>
      <c r="C12" s="135">
        <v>33985</v>
      </c>
      <c r="D12" s="135">
        <v>28399</v>
      </c>
      <c r="E12" s="136" t="s">
        <v>19</v>
      </c>
      <c r="F12" s="137" t="str">
        <f t="shared" si="0"/>
        <v>Home</v>
      </c>
      <c r="G12" s="138">
        <v>2066.2199999999998</v>
      </c>
      <c r="H12" s="134">
        <v>33</v>
      </c>
      <c r="I12" s="137" t="str">
        <f t="shared" si="1"/>
        <v>B</v>
      </c>
    </row>
    <row r="13" spans="1:9">
      <c r="A13" s="134" t="s">
        <v>391</v>
      </c>
      <c r="B13" s="134" t="s">
        <v>392</v>
      </c>
      <c r="C13" s="135">
        <v>34552</v>
      </c>
      <c r="D13" s="135">
        <v>22530</v>
      </c>
      <c r="E13" s="136" t="s">
        <v>19</v>
      </c>
      <c r="F13" s="137" t="str">
        <f t="shared" si="0"/>
        <v>Home</v>
      </c>
      <c r="G13" s="138">
        <v>1592.04</v>
      </c>
      <c r="H13" s="134">
        <v>49</v>
      </c>
      <c r="I13" s="137" t="str">
        <f t="shared" si="1"/>
        <v>A</v>
      </c>
    </row>
    <row r="14" spans="1:9">
      <c r="A14" s="134" t="s">
        <v>393</v>
      </c>
      <c r="B14" s="134" t="s">
        <v>394</v>
      </c>
      <c r="C14" s="135">
        <v>31921</v>
      </c>
      <c r="D14" s="135">
        <v>30686</v>
      </c>
      <c r="E14" s="136" t="s">
        <v>45</v>
      </c>
      <c r="F14" s="137" t="str">
        <f t="shared" si="0"/>
        <v>Dona</v>
      </c>
      <c r="G14" s="138">
        <v>1130.46</v>
      </c>
      <c r="H14" s="134">
        <v>26</v>
      </c>
      <c r="I14" s="137" t="str">
        <f t="shared" si="1"/>
        <v>B</v>
      </c>
    </row>
    <row r="15" spans="1:9">
      <c r="A15" s="134" t="s">
        <v>395</v>
      </c>
      <c r="B15" s="134" t="s">
        <v>396</v>
      </c>
      <c r="C15" s="135">
        <v>30804</v>
      </c>
      <c r="D15" s="135">
        <v>28387</v>
      </c>
      <c r="E15" s="136" t="s">
        <v>19</v>
      </c>
      <c r="F15" s="137" t="str">
        <f t="shared" si="0"/>
        <v>Home</v>
      </c>
      <c r="G15" s="138">
        <v>1514.52</v>
      </c>
      <c r="H15" s="134">
        <v>33</v>
      </c>
      <c r="I15" s="137" t="str">
        <f t="shared" si="1"/>
        <v>B</v>
      </c>
    </row>
    <row r="16" spans="1:9">
      <c r="A16" s="134" t="s">
        <v>397</v>
      </c>
      <c r="B16" s="134" t="s">
        <v>398</v>
      </c>
      <c r="C16" s="135">
        <v>33578</v>
      </c>
      <c r="D16" s="135">
        <v>17796</v>
      </c>
      <c r="E16" s="136" t="s">
        <v>19</v>
      </c>
      <c r="F16" s="137" t="str">
        <f t="shared" si="0"/>
        <v>Home</v>
      </c>
      <c r="G16" s="138">
        <v>1994.1</v>
      </c>
      <c r="H16" s="134">
        <v>62</v>
      </c>
      <c r="I16" s="137" t="str">
        <f t="shared" si="1"/>
        <v>A</v>
      </c>
    </row>
    <row r="17" spans="1:9">
      <c r="A17" s="134" t="s">
        <v>399</v>
      </c>
      <c r="B17" s="134" t="s">
        <v>400</v>
      </c>
      <c r="C17" s="135">
        <v>32450</v>
      </c>
      <c r="D17" s="135">
        <v>19176</v>
      </c>
      <c r="E17" s="136" t="s">
        <v>19</v>
      </c>
      <c r="F17" s="137" t="str">
        <f t="shared" si="0"/>
        <v>Home</v>
      </c>
      <c r="G17" s="138">
        <v>1200.42</v>
      </c>
      <c r="H17" s="134">
        <v>58</v>
      </c>
      <c r="I17" s="137" t="str">
        <f t="shared" si="1"/>
        <v>B</v>
      </c>
    </row>
    <row r="18" spans="1:9">
      <c r="A18" s="134" t="s">
        <v>401</v>
      </c>
      <c r="B18" s="134" t="s">
        <v>402</v>
      </c>
      <c r="C18" s="135">
        <v>33695</v>
      </c>
      <c r="D18" s="135">
        <v>29898</v>
      </c>
      <c r="E18" s="136" t="s">
        <v>45</v>
      </c>
      <c r="F18" s="137" t="str">
        <f t="shared" si="0"/>
        <v>Dona</v>
      </c>
      <c r="G18" s="138">
        <v>1868.82</v>
      </c>
      <c r="H18" s="134">
        <v>29</v>
      </c>
      <c r="I18" s="137" t="str">
        <f t="shared" si="1"/>
        <v>B</v>
      </c>
    </row>
    <row r="19" spans="1:9">
      <c r="A19" s="134" t="s">
        <v>403</v>
      </c>
      <c r="B19" s="134" t="s">
        <v>404</v>
      </c>
      <c r="C19" s="135">
        <v>27165</v>
      </c>
      <c r="D19" s="135">
        <v>32929</v>
      </c>
      <c r="E19" s="136" t="s">
        <v>45</v>
      </c>
      <c r="F19" s="137" t="str">
        <f t="shared" si="0"/>
        <v>Dona</v>
      </c>
      <c r="G19" s="138">
        <v>1161.1199999999999</v>
      </c>
      <c r="H19" s="134">
        <v>20</v>
      </c>
      <c r="I19" s="137" t="str">
        <f t="shared" si="1"/>
        <v>B</v>
      </c>
    </row>
    <row r="20" spans="1:9">
      <c r="A20" s="134" t="s">
        <v>405</v>
      </c>
      <c r="B20" s="134" t="s">
        <v>406</v>
      </c>
      <c r="C20" s="135">
        <v>31700</v>
      </c>
      <c r="D20" s="135">
        <v>18330</v>
      </c>
      <c r="E20" s="136" t="s">
        <v>45</v>
      </c>
      <c r="F20" s="137" t="str">
        <f t="shared" si="0"/>
        <v>Dona</v>
      </c>
      <c r="G20" s="138">
        <v>1532.58</v>
      </c>
      <c r="H20" s="134">
        <v>60</v>
      </c>
      <c r="I20" s="137" t="str">
        <f t="shared" si="1"/>
        <v>A</v>
      </c>
    </row>
    <row r="23" spans="1:9">
      <c r="G23" s="139"/>
    </row>
    <row r="24" spans="1:9">
      <c r="G24" s="139"/>
    </row>
    <row r="25" spans="1:9">
      <c r="G25" s="139"/>
    </row>
    <row r="26" spans="1:9">
      <c r="G26" s="139"/>
    </row>
    <row r="27" spans="1:9">
      <c r="G27" s="139"/>
    </row>
    <row r="28" spans="1:9">
      <c r="G28" s="139"/>
    </row>
    <row r="29" spans="1:9">
      <c r="G29" s="139"/>
    </row>
    <row r="30" spans="1:9">
      <c r="G30" s="139"/>
    </row>
    <row r="31" spans="1:9">
      <c r="G31" s="139"/>
    </row>
    <row r="32" spans="1:9">
      <c r="G32" s="139"/>
    </row>
    <row r="33" spans="7:7">
      <c r="G33" s="139"/>
    </row>
    <row r="34" spans="7:7">
      <c r="G34" s="139"/>
    </row>
    <row r="35" spans="7:7">
      <c r="G35" s="139"/>
    </row>
    <row r="36" spans="7:7">
      <c r="G36" s="139"/>
    </row>
    <row r="37" spans="7:7">
      <c r="G37" s="139"/>
    </row>
    <row r="38" spans="7:7">
      <c r="G38" s="139"/>
    </row>
    <row r="39" spans="7:7">
      <c r="G39" s="139"/>
    </row>
    <row r="40" spans="7:7">
      <c r="G40" s="139"/>
    </row>
    <row r="41" spans="7:7">
      <c r="G41" s="139"/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85"/>
  <sheetViews>
    <sheetView workbookViewId="0"/>
  </sheetViews>
  <sheetFormatPr baseColWidth="10" defaultRowHeight="12.75"/>
  <cols>
    <col min="1" max="1" width="3.7109375" style="50" customWidth="1"/>
    <col min="2" max="2" width="10.42578125" style="50" bestFit="1" customWidth="1"/>
    <col min="3" max="3" width="7.140625" style="50" bestFit="1" customWidth="1"/>
    <col min="4" max="4" width="12.28515625" style="50" bestFit="1" customWidth="1"/>
    <col min="5" max="5" width="8.28515625" style="50" bestFit="1" customWidth="1"/>
    <col min="6" max="6" width="8.7109375" style="50" bestFit="1" customWidth="1"/>
    <col min="7" max="7" width="15.85546875" style="50" bestFit="1" customWidth="1"/>
    <col min="8" max="8" width="7" style="50" bestFit="1" customWidth="1"/>
    <col min="9" max="9" width="8.85546875" style="50" bestFit="1" customWidth="1"/>
    <col min="10" max="10" width="8.7109375" style="50" bestFit="1" customWidth="1"/>
    <col min="11" max="11" width="6" style="50" bestFit="1" customWidth="1"/>
    <col min="12" max="12" width="9.5703125" style="50" customWidth="1"/>
    <col min="13" max="13" width="27.42578125" style="50" customWidth="1"/>
    <col min="14" max="16384" width="11.42578125" style="50"/>
  </cols>
  <sheetData>
    <row r="1" spans="2:14" ht="18.75">
      <c r="B1" s="48" t="s">
        <v>557</v>
      </c>
      <c r="C1" s="49"/>
      <c r="D1" s="49"/>
      <c r="E1" s="49"/>
      <c r="F1" s="49"/>
      <c r="G1" s="49"/>
      <c r="H1" s="49"/>
      <c r="I1" s="49"/>
      <c r="J1" s="49"/>
      <c r="K1" s="49"/>
    </row>
    <row r="2" spans="2:14" s="54" customFormat="1">
      <c r="B2" s="66" t="s">
        <v>558</v>
      </c>
      <c r="C2" s="66" t="s">
        <v>486</v>
      </c>
      <c r="D2" s="66" t="s">
        <v>438</v>
      </c>
      <c r="E2" s="66" t="s">
        <v>439</v>
      </c>
      <c r="F2" s="66" t="s">
        <v>559</v>
      </c>
      <c r="G2" s="66" t="s">
        <v>560</v>
      </c>
      <c r="H2" s="66" t="s">
        <v>440</v>
      </c>
      <c r="I2" s="66" t="s">
        <v>441</v>
      </c>
      <c r="J2" s="66" t="s">
        <v>472</v>
      </c>
      <c r="K2" s="66" t="s">
        <v>442</v>
      </c>
      <c r="L2" s="50"/>
    </row>
    <row r="3" spans="2:14">
      <c r="B3" s="67">
        <v>40210</v>
      </c>
      <c r="C3" s="68" t="s">
        <v>234</v>
      </c>
      <c r="D3" s="69">
        <v>2.5499999999999998</v>
      </c>
      <c r="E3" s="69">
        <v>5.32</v>
      </c>
      <c r="F3" s="69">
        <v>2.36</v>
      </c>
      <c r="G3" s="69">
        <v>2.5499999999999998</v>
      </c>
      <c r="H3" s="69">
        <v>5.32</v>
      </c>
      <c r="I3" s="70">
        <v>2.36</v>
      </c>
      <c r="J3" s="71"/>
      <c r="K3" s="72"/>
    </row>
    <row r="4" spans="2:14">
      <c r="B4" s="67">
        <v>40211</v>
      </c>
      <c r="C4" s="68" t="s">
        <v>245</v>
      </c>
      <c r="D4" s="69">
        <v>7.36</v>
      </c>
      <c r="E4" s="69">
        <v>9.56</v>
      </c>
      <c r="F4" s="69">
        <v>9.36</v>
      </c>
      <c r="G4" s="69">
        <v>7.36</v>
      </c>
      <c r="H4" s="69">
        <v>9.56</v>
      </c>
      <c r="I4" s="70">
        <v>9.36</v>
      </c>
      <c r="J4" s="71"/>
      <c r="K4" s="72"/>
    </row>
    <row r="5" spans="2:14">
      <c r="B5" s="67">
        <v>40212</v>
      </c>
      <c r="C5" s="68" t="s">
        <v>226</v>
      </c>
      <c r="D5" s="69">
        <v>8.65</v>
      </c>
      <c r="E5" s="69">
        <v>0.27548</v>
      </c>
      <c r="F5" s="69">
        <v>8.36</v>
      </c>
      <c r="G5" s="69">
        <v>8.65</v>
      </c>
      <c r="H5" s="69">
        <v>0.27548</v>
      </c>
      <c r="I5" s="70">
        <v>8.36</v>
      </c>
      <c r="J5" s="71"/>
      <c r="K5" s="72"/>
    </row>
    <row r="6" spans="2:14">
      <c r="B6" s="67">
        <v>40213</v>
      </c>
      <c r="C6" s="68" t="s">
        <v>564</v>
      </c>
      <c r="D6" s="69">
        <v>3.25</v>
      </c>
      <c r="E6" s="69">
        <v>2.58</v>
      </c>
      <c r="F6" s="69">
        <v>4.3600000000000003</v>
      </c>
      <c r="G6" s="69">
        <v>3.25</v>
      </c>
      <c r="H6" s="69">
        <v>2.58</v>
      </c>
      <c r="I6" s="70">
        <v>4.3600000000000003</v>
      </c>
      <c r="J6" s="71"/>
      <c r="K6" s="72"/>
      <c r="N6" s="61"/>
    </row>
    <row r="7" spans="2:14">
      <c r="B7" s="67">
        <v>40214</v>
      </c>
      <c r="C7" s="68" t="s">
        <v>565</v>
      </c>
      <c r="D7" s="69">
        <v>5.69</v>
      </c>
      <c r="E7" s="69">
        <v>8.2100000000000009</v>
      </c>
      <c r="F7" s="69">
        <v>2.36</v>
      </c>
      <c r="G7" s="69">
        <v>5.69</v>
      </c>
      <c r="H7" s="69">
        <v>8.2100000000000009</v>
      </c>
      <c r="I7" s="70">
        <v>2.36</v>
      </c>
      <c r="J7" s="71"/>
      <c r="K7" s="72"/>
    </row>
    <row r="8" spans="2:14">
      <c r="B8" s="67">
        <v>40215</v>
      </c>
      <c r="C8" s="68" t="s">
        <v>561</v>
      </c>
      <c r="D8" s="69">
        <v>6.55</v>
      </c>
      <c r="E8" s="69">
        <v>9.36</v>
      </c>
      <c r="F8" s="69">
        <v>0.36</v>
      </c>
      <c r="G8" s="69">
        <v>6.55</v>
      </c>
      <c r="H8" s="69">
        <v>9.36</v>
      </c>
      <c r="I8" s="70">
        <v>0.36</v>
      </c>
      <c r="J8" s="71"/>
      <c r="K8" s="72"/>
      <c r="M8" s="62"/>
    </row>
    <row r="9" spans="2:14">
      <c r="B9" s="67">
        <v>40216</v>
      </c>
      <c r="C9" s="68" t="s">
        <v>562</v>
      </c>
      <c r="D9" s="69">
        <v>7.25</v>
      </c>
      <c r="E9" s="69">
        <v>4.25</v>
      </c>
      <c r="F9" s="69">
        <v>2.36</v>
      </c>
      <c r="G9" s="69">
        <v>7.25</v>
      </c>
      <c r="H9" s="69">
        <v>4.25</v>
      </c>
      <c r="I9" s="70">
        <v>2.36</v>
      </c>
      <c r="J9" s="71"/>
      <c r="K9" s="72"/>
      <c r="M9" s="62"/>
    </row>
    <row r="10" spans="2:14">
      <c r="B10" s="67">
        <v>40217</v>
      </c>
      <c r="C10" s="68" t="s">
        <v>563</v>
      </c>
      <c r="D10" s="69">
        <v>9.65</v>
      </c>
      <c r="E10" s="69">
        <v>6.35</v>
      </c>
      <c r="F10" s="69">
        <v>5.36</v>
      </c>
      <c r="G10" s="69">
        <v>9.65</v>
      </c>
      <c r="H10" s="69">
        <v>6.35</v>
      </c>
      <c r="I10" s="70">
        <v>5.36</v>
      </c>
      <c r="J10" s="71"/>
      <c r="K10" s="72"/>
      <c r="M10" s="62"/>
    </row>
    <row r="11" spans="2:14">
      <c r="B11" s="67">
        <v>40218</v>
      </c>
      <c r="C11" s="68" t="s">
        <v>303</v>
      </c>
      <c r="D11" s="69">
        <v>9.6999999999999993</v>
      </c>
      <c r="E11" s="69">
        <v>9.6999999999999993</v>
      </c>
      <c r="F11" s="69">
        <v>9.8000000000000007</v>
      </c>
      <c r="G11" s="69">
        <v>8.9</v>
      </c>
      <c r="H11" s="69">
        <v>9.1999999999999993</v>
      </c>
      <c r="I11" s="70">
        <v>8.8000000000000007</v>
      </c>
      <c r="J11" s="71"/>
      <c r="K11" s="72"/>
      <c r="M11" s="62"/>
    </row>
    <row r="12" spans="2:14">
      <c r="B12" s="67">
        <v>40219</v>
      </c>
      <c r="C12" s="68" t="s">
        <v>566</v>
      </c>
      <c r="D12" s="69">
        <v>3.32</v>
      </c>
      <c r="E12" s="69">
        <v>6.36</v>
      </c>
      <c r="F12" s="69">
        <v>2.36</v>
      </c>
      <c r="G12" s="69">
        <v>3.32</v>
      </c>
      <c r="H12" s="69">
        <v>6.36</v>
      </c>
      <c r="I12" s="70">
        <v>2.36</v>
      </c>
      <c r="J12" s="71"/>
      <c r="K12" s="72"/>
      <c r="M12" s="62"/>
    </row>
    <row r="13" spans="2:14">
      <c r="B13" s="54"/>
      <c r="C13" s="68"/>
      <c r="D13" s="68"/>
      <c r="E13" s="68"/>
      <c r="F13" s="68"/>
      <c r="G13" s="68"/>
      <c r="H13" s="68"/>
      <c r="I13" s="68"/>
      <c r="J13" s="68"/>
      <c r="K13" s="68"/>
      <c r="M13" s="62"/>
    </row>
    <row r="14" spans="2:14">
      <c r="B14" s="54"/>
      <c r="M14" s="62"/>
    </row>
    <row r="15" spans="2:14">
      <c r="B15" s="54"/>
      <c r="G15" s="64"/>
      <c r="H15" s="64"/>
      <c r="I15" s="64"/>
      <c r="M15" s="62"/>
    </row>
    <row r="16" spans="2:14">
      <c r="B16" s="54"/>
      <c r="M16" s="62"/>
    </row>
    <row r="17" spans="2:13">
      <c r="B17" s="54"/>
      <c r="M17" s="62"/>
    </row>
    <row r="18" spans="2:13">
      <c r="B18" s="54"/>
      <c r="M18" s="62"/>
    </row>
    <row r="19" spans="2:13">
      <c r="B19" s="54"/>
      <c r="M19" s="62"/>
    </row>
    <row r="20" spans="2:13">
      <c r="B20" s="54"/>
      <c r="M20" s="62"/>
    </row>
    <row r="21" spans="2:13">
      <c r="B21" s="54"/>
      <c r="M21" s="62"/>
    </row>
    <row r="22" spans="2:13">
      <c r="B22" s="54"/>
      <c r="M22" s="62"/>
    </row>
    <row r="23" spans="2:13">
      <c r="B23" s="54"/>
      <c r="M23" s="62"/>
    </row>
    <row r="24" spans="2:13">
      <c r="B24" s="54"/>
      <c r="M24" s="62"/>
    </row>
    <row r="25" spans="2:13">
      <c r="B25" s="54"/>
      <c r="M25" s="62"/>
    </row>
    <row r="26" spans="2:13">
      <c r="B26" s="54"/>
      <c r="M26" s="62"/>
    </row>
    <row r="27" spans="2:13">
      <c r="B27" s="54"/>
      <c r="M27" s="62"/>
    </row>
    <row r="28" spans="2:13">
      <c r="B28" s="54"/>
      <c r="M28" s="62"/>
    </row>
    <row r="29" spans="2:13">
      <c r="B29" s="54"/>
      <c r="M29" s="62"/>
    </row>
    <row r="30" spans="2:13">
      <c r="B30" s="54"/>
      <c r="M30" s="62"/>
    </row>
    <row r="31" spans="2:13">
      <c r="B31" s="54"/>
      <c r="M31" s="62"/>
    </row>
    <row r="32" spans="2:13">
      <c r="B32" s="54"/>
      <c r="M32" s="62"/>
    </row>
    <row r="33" spans="2:13">
      <c r="B33" s="54"/>
      <c r="M33" s="62"/>
    </row>
    <row r="34" spans="2:13">
      <c r="B34" s="54"/>
      <c r="M34" s="62"/>
    </row>
    <row r="35" spans="2:13">
      <c r="B35" s="54"/>
      <c r="M35" s="62"/>
    </row>
    <row r="36" spans="2:13">
      <c r="B36" s="54"/>
      <c r="M36" s="62"/>
    </row>
    <row r="37" spans="2:13">
      <c r="B37" s="54"/>
      <c r="M37" s="62"/>
    </row>
    <row r="38" spans="2:13">
      <c r="B38" s="54"/>
    </row>
    <row r="39" spans="2:13">
      <c r="B39" s="54"/>
    </row>
    <row r="40" spans="2:13">
      <c r="B40" s="54"/>
    </row>
    <row r="41" spans="2:13">
      <c r="B41" s="54"/>
    </row>
    <row r="42" spans="2:13">
      <c r="B42" s="54"/>
    </row>
    <row r="43" spans="2:13">
      <c r="B43" s="54"/>
    </row>
    <row r="44" spans="2:13">
      <c r="B44" s="54"/>
    </row>
    <row r="45" spans="2:13">
      <c r="B45" s="54"/>
    </row>
    <row r="46" spans="2:13">
      <c r="B46" s="54"/>
    </row>
    <row r="47" spans="2:13">
      <c r="B47" s="54"/>
    </row>
    <row r="48" spans="2:13">
      <c r="B48" s="54"/>
    </row>
    <row r="49" spans="2:2">
      <c r="B49" s="54"/>
    </row>
    <row r="50" spans="2:2">
      <c r="B50" s="54"/>
    </row>
    <row r="51" spans="2:2">
      <c r="B51" s="54"/>
    </row>
    <row r="52" spans="2:2">
      <c r="B52" s="54"/>
    </row>
    <row r="53" spans="2:2">
      <c r="B53" s="54"/>
    </row>
    <row r="54" spans="2:2">
      <c r="B54" s="54"/>
    </row>
    <row r="55" spans="2:2">
      <c r="B55" s="54"/>
    </row>
    <row r="56" spans="2:2">
      <c r="B56" s="54"/>
    </row>
    <row r="57" spans="2:2">
      <c r="B57" s="54"/>
    </row>
    <row r="58" spans="2:2">
      <c r="B58" s="54"/>
    </row>
    <row r="59" spans="2:2">
      <c r="B59" s="54"/>
    </row>
    <row r="60" spans="2:2">
      <c r="B60" s="54"/>
    </row>
    <row r="61" spans="2:2">
      <c r="B61" s="54"/>
    </row>
    <row r="62" spans="2:2">
      <c r="B62" s="54"/>
    </row>
    <row r="63" spans="2:2">
      <c r="B63" s="54"/>
    </row>
    <row r="64" spans="2:2">
      <c r="B64" s="54"/>
    </row>
    <row r="65" spans="2:2">
      <c r="B65" s="54"/>
    </row>
    <row r="66" spans="2:2">
      <c r="B66" s="54"/>
    </row>
    <row r="67" spans="2:2">
      <c r="B67" s="54"/>
    </row>
    <row r="68" spans="2:2">
      <c r="B68" s="54"/>
    </row>
    <row r="69" spans="2:2">
      <c r="B69" s="54"/>
    </row>
    <row r="70" spans="2:2">
      <c r="B70" s="54"/>
    </row>
    <row r="71" spans="2:2">
      <c r="B71" s="54"/>
    </row>
    <row r="72" spans="2:2">
      <c r="B72" s="54"/>
    </row>
    <row r="73" spans="2:2">
      <c r="B73" s="54"/>
    </row>
    <row r="74" spans="2:2">
      <c r="B74" s="54"/>
    </row>
    <row r="75" spans="2:2">
      <c r="B75" s="54"/>
    </row>
    <row r="76" spans="2:2">
      <c r="B76" s="54"/>
    </row>
    <row r="77" spans="2:2">
      <c r="B77" s="54"/>
    </row>
    <row r="78" spans="2:2">
      <c r="B78" s="54"/>
    </row>
    <row r="79" spans="2:2">
      <c r="B79" s="54"/>
    </row>
    <row r="80" spans="2:2">
      <c r="B80" s="54"/>
    </row>
    <row r="81" spans="2:2">
      <c r="B81" s="54"/>
    </row>
    <row r="82" spans="2:2">
      <c r="B82" s="54"/>
    </row>
    <row r="83" spans="2:2">
      <c r="B83" s="54"/>
    </row>
    <row r="84" spans="2:2">
      <c r="B84" s="54"/>
    </row>
    <row r="85" spans="2:2">
      <c r="B85" s="54"/>
    </row>
  </sheetData>
  <phoneticPr fontId="0" type="noConversion"/>
  <printOptions horizontalCentered="1"/>
  <pageMargins left="0.59055118110236227" right="0.59055118110236227" top="0.59055118110236227" bottom="0.55118110236220474" header="0.51181102362204722" footer="0.51181102362204722"/>
  <pageSetup orientation="portrait" horizontalDpi="4294967292" verticalDpi="4294967292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workbookViewId="0"/>
  </sheetViews>
  <sheetFormatPr baseColWidth="10" defaultRowHeight="12.75"/>
  <cols>
    <col min="1" max="1" width="3.7109375" style="50" customWidth="1"/>
    <col min="2" max="2" width="28.42578125" style="50" bestFit="1" customWidth="1"/>
    <col min="3" max="3" width="8.28515625" style="50" bestFit="1" customWidth="1"/>
    <col min="4" max="10" width="7" style="50" customWidth="1"/>
    <col min="11" max="11" width="10.7109375" style="50" bestFit="1" customWidth="1"/>
    <col min="12" max="12" width="9.5703125" style="50" customWidth="1"/>
    <col min="13" max="13" width="27.42578125" style="50" customWidth="1"/>
    <col min="14" max="16384" width="11.42578125" style="50"/>
  </cols>
  <sheetData>
    <row r="1" spans="2:14" ht="18.75">
      <c r="B1" s="48" t="s">
        <v>557</v>
      </c>
      <c r="C1" s="49"/>
      <c r="D1" s="49"/>
      <c r="E1" s="49"/>
      <c r="F1" s="49"/>
      <c r="G1" s="49"/>
      <c r="H1" s="49"/>
      <c r="I1" s="49"/>
      <c r="J1" s="49"/>
      <c r="K1" s="49"/>
    </row>
    <row r="2" spans="2:14" s="54" customFormat="1" ht="154.5">
      <c r="B2" s="51" t="s">
        <v>558</v>
      </c>
      <c r="C2" s="52" t="s">
        <v>486</v>
      </c>
      <c r="D2" s="53" t="s">
        <v>438</v>
      </c>
      <c r="E2" s="53" t="s">
        <v>439</v>
      </c>
      <c r="F2" s="53" t="s">
        <v>559</v>
      </c>
      <c r="G2" s="53" t="s">
        <v>560</v>
      </c>
      <c r="H2" s="53" t="s">
        <v>440</v>
      </c>
      <c r="I2" s="53" t="s">
        <v>441</v>
      </c>
      <c r="J2" s="53" t="s">
        <v>472</v>
      </c>
      <c r="K2" s="53" t="s">
        <v>442</v>
      </c>
      <c r="L2" s="50"/>
    </row>
    <row r="3" spans="2:14">
      <c r="B3" s="55">
        <v>40210</v>
      </c>
      <c r="C3" s="56" t="s">
        <v>234</v>
      </c>
      <c r="D3" s="57">
        <v>2.5499999999999998</v>
      </c>
      <c r="E3" s="57">
        <v>5.32</v>
      </c>
      <c r="F3" s="57">
        <v>2.36</v>
      </c>
      <c r="G3" s="57">
        <v>2.5499999999999998</v>
      </c>
      <c r="H3" s="57">
        <v>5.32</v>
      </c>
      <c r="I3" s="58">
        <v>2.36</v>
      </c>
      <c r="J3" s="59">
        <f t="shared" ref="J3:J12" si="0">AVERAGE(D3:I3)</f>
        <v>3.41</v>
      </c>
      <c r="K3" s="60" t="str">
        <f>IF(J3&lt;5,"Suspès",IF(J3&lt;7,"Aprovat",IF(J3&lt;9,"Notable","Excel·lent")))</f>
        <v>Suspès</v>
      </c>
    </row>
    <row r="4" spans="2:14">
      <c r="B4" s="55">
        <v>40211</v>
      </c>
      <c r="C4" s="56" t="s">
        <v>245</v>
      </c>
      <c r="D4" s="57">
        <v>7.36</v>
      </c>
      <c r="E4" s="57">
        <v>9.56</v>
      </c>
      <c r="F4" s="57">
        <v>9.36</v>
      </c>
      <c r="G4" s="57">
        <v>7.36</v>
      </c>
      <c r="H4" s="57">
        <v>9.56</v>
      </c>
      <c r="I4" s="58">
        <v>9.36</v>
      </c>
      <c r="J4" s="59">
        <f t="shared" si="0"/>
        <v>8.76</v>
      </c>
      <c r="K4" s="60" t="str">
        <f t="shared" ref="K4:K12" si="1">IF(J4&lt;5,"Suspès",IF(J4&lt;7,"Aprovat",IF(J4&lt;9,"Notable","Excel·lent")))</f>
        <v>Notable</v>
      </c>
    </row>
    <row r="5" spans="2:14">
      <c r="B5" s="55">
        <v>40212</v>
      </c>
      <c r="C5" s="56" t="s">
        <v>226</v>
      </c>
      <c r="D5" s="57">
        <v>8.65</v>
      </c>
      <c r="E5" s="57">
        <v>0.27548</v>
      </c>
      <c r="F5" s="57">
        <v>8.36</v>
      </c>
      <c r="G5" s="57">
        <v>8.65</v>
      </c>
      <c r="H5" s="57">
        <v>0.27548</v>
      </c>
      <c r="I5" s="58">
        <v>8.36</v>
      </c>
      <c r="J5" s="59">
        <f t="shared" si="0"/>
        <v>5.7618266666666669</v>
      </c>
      <c r="K5" s="60" t="str">
        <f t="shared" si="1"/>
        <v>Aprovat</v>
      </c>
    </row>
    <row r="6" spans="2:14">
      <c r="B6" s="55">
        <v>40213</v>
      </c>
      <c r="C6" s="56" t="s">
        <v>564</v>
      </c>
      <c r="D6" s="57">
        <v>3.25</v>
      </c>
      <c r="E6" s="57">
        <v>2.58</v>
      </c>
      <c r="F6" s="57">
        <v>4.3600000000000003</v>
      </c>
      <c r="G6" s="57">
        <v>3.25</v>
      </c>
      <c r="H6" s="57">
        <v>2.58</v>
      </c>
      <c r="I6" s="58">
        <v>4.3600000000000003</v>
      </c>
      <c r="J6" s="59">
        <f t="shared" si="0"/>
        <v>3.3966666666666669</v>
      </c>
      <c r="K6" s="60" t="str">
        <f t="shared" si="1"/>
        <v>Suspès</v>
      </c>
      <c r="N6" s="61"/>
    </row>
    <row r="7" spans="2:14">
      <c r="B7" s="55">
        <v>40214</v>
      </c>
      <c r="C7" s="56" t="s">
        <v>565</v>
      </c>
      <c r="D7" s="57">
        <v>5.69</v>
      </c>
      <c r="E7" s="57">
        <v>8.2100000000000009</v>
      </c>
      <c r="F7" s="57">
        <v>2.36</v>
      </c>
      <c r="G7" s="57">
        <v>5.69</v>
      </c>
      <c r="H7" s="57">
        <v>8.2100000000000009</v>
      </c>
      <c r="I7" s="58">
        <v>2.36</v>
      </c>
      <c r="J7" s="59">
        <f t="shared" si="0"/>
        <v>5.4200000000000008</v>
      </c>
      <c r="K7" s="60" t="str">
        <f t="shared" si="1"/>
        <v>Aprovat</v>
      </c>
    </row>
    <row r="8" spans="2:14">
      <c r="B8" s="55">
        <v>40215</v>
      </c>
      <c r="C8" s="56" t="s">
        <v>561</v>
      </c>
      <c r="D8" s="57">
        <v>6.55</v>
      </c>
      <c r="E8" s="57">
        <v>9.36</v>
      </c>
      <c r="F8" s="57">
        <v>0.36</v>
      </c>
      <c r="G8" s="57">
        <v>6.55</v>
      </c>
      <c r="H8" s="57">
        <v>9.36</v>
      </c>
      <c r="I8" s="58">
        <v>0.36</v>
      </c>
      <c r="J8" s="59">
        <f t="shared" si="0"/>
        <v>5.4233333333333329</v>
      </c>
      <c r="K8" s="60" t="str">
        <f t="shared" si="1"/>
        <v>Aprovat</v>
      </c>
      <c r="M8" s="62"/>
    </row>
    <row r="9" spans="2:14">
      <c r="B9" s="55">
        <v>40216</v>
      </c>
      <c r="C9" s="56" t="s">
        <v>562</v>
      </c>
      <c r="D9" s="57">
        <v>7.25</v>
      </c>
      <c r="E9" s="57">
        <v>4.25</v>
      </c>
      <c r="F9" s="57">
        <v>2.36</v>
      </c>
      <c r="G9" s="57">
        <v>7.25</v>
      </c>
      <c r="H9" s="57">
        <v>4.25</v>
      </c>
      <c r="I9" s="58">
        <v>2.36</v>
      </c>
      <c r="J9" s="59">
        <f t="shared" si="0"/>
        <v>4.62</v>
      </c>
      <c r="K9" s="60" t="str">
        <f t="shared" si="1"/>
        <v>Suspès</v>
      </c>
      <c r="M9" s="62"/>
    </row>
    <row r="10" spans="2:14">
      <c r="B10" s="55">
        <v>40217</v>
      </c>
      <c r="C10" s="56" t="s">
        <v>563</v>
      </c>
      <c r="D10" s="57">
        <v>9.65</v>
      </c>
      <c r="E10" s="57">
        <v>6.35</v>
      </c>
      <c r="F10" s="57">
        <v>5.36</v>
      </c>
      <c r="G10" s="57">
        <v>9.65</v>
      </c>
      <c r="H10" s="57">
        <v>6.35</v>
      </c>
      <c r="I10" s="58">
        <v>5.36</v>
      </c>
      <c r="J10" s="59">
        <f t="shared" si="0"/>
        <v>7.12</v>
      </c>
      <c r="K10" s="60" t="str">
        <f t="shared" si="1"/>
        <v>Notable</v>
      </c>
      <c r="M10" s="62"/>
    </row>
    <row r="11" spans="2:14">
      <c r="B11" s="55">
        <v>40218</v>
      </c>
      <c r="C11" s="56" t="s">
        <v>303</v>
      </c>
      <c r="D11" s="57">
        <v>9.6999999999999993</v>
      </c>
      <c r="E11" s="57">
        <v>9.6999999999999993</v>
      </c>
      <c r="F11" s="57">
        <v>9.8000000000000007</v>
      </c>
      <c r="G11" s="57">
        <v>8.9</v>
      </c>
      <c r="H11" s="57">
        <v>9.1999999999999993</v>
      </c>
      <c r="I11" s="58">
        <v>8.8000000000000007</v>
      </c>
      <c r="J11" s="59">
        <f t="shared" si="0"/>
        <v>9.35</v>
      </c>
      <c r="K11" s="60" t="str">
        <f t="shared" si="1"/>
        <v>Excel·lent</v>
      </c>
      <c r="M11" s="62"/>
    </row>
    <row r="12" spans="2:14">
      <c r="B12" s="55">
        <v>40219</v>
      </c>
      <c r="C12" s="56" t="s">
        <v>566</v>
      </c>
      <c r="D12" s="57">
        <v>3.32</v>
      </c>
      <c r="E12" s="57">
        <v>6.36</v>
      </c>
      <c r="F12" s="57">
        <v>2.36</v>
      </c>
      <c r="G12" s="57">
        <v>3.32</v>
      </c>
      <c r="H12" s="57">
        <v>6.36</v>
      </c>
      <c r="I12" s="58">
        <v>2.36</v>
      </c>
      <c r="J12" s="59">
        <f t="shared" si="0"/>
        <v>4.0133333333333328</v>
      </c>
      <c r="K12" s="60" t="str">
        <f t="shared" si="1"/>
        <v>Suspès</v>
      </c>
      <c r="M12" s="62"/>
    </row>
    <row r="13" spans="2:14">
      <c r="M13" s="62"/>
    </row>
    <row r="14" spans="2:14">
      <c r="B14" s="63"/>
      <c r="M14" s="62"/>
    </row>
    <row r="15" spans="2:14">
      <c r="B15" s="63"/>
      <c r="G15" s="64"/>
      <c r="H15" s="64"/>
      <c r="I15" s="64"/>
      <c r="M15" s="62"/>
    </row>
    <row r="16" spans="2:14">
      <c r="B16" s="63"/>
      <c r="M16" s="62"/>
    </row>
    <row r="17" spans="2:13">
      <c r="B17" s="63"/>
      <c r="M17" s="62"/>
    </row>
    <row r="18" spans="2:13">
      <c r="B18" s="63"/>
      <c r="M18" s="62"/>
    </row>
    <row r="19" spans="2:13">
      <c r="B19" s="63"/>
      <c r="M19" s="62"/>
    </row>
    <row r="20" spans="2:13">
      <c r="B20" s="63"/>
      <c r="M20" s="62"/>
    </row>
    <row r="21" spans="2:13">
      <c r="B21" s="63"/>
      <c r="M21" s="62"/>
    </row>
    <row r="22" spans="2:13">
      <c r="B22" s="63"/>
      <c r="M22" s="62"/>
    </row>
    <row r="23" spans="2:13">
      <c r="B23" s="63"/>
      <c r="M23" s="62"/>
    </row>
    <row r="24" spans="2:13">
      <c r="B24" s="63"/>
      <c r="M24" s="62"/>
    </row>
    <row r="25" spans="2:13">
      <c r="B25" s="63"/>
      <c r="M25" s="62"/>
    </row>
    <row r="26" spans="2:13">
      <c r="B26" s="63"/>
      <c r="M26" s="62"/>
    </row>
    <row r="27" spans="2:13">
      <c r="B27" s="63"/>
      <c r="M27" s="62"/>
    </row>
    <row r="28" spans="2:13">
      <c r="B28" s="65"/>
      <c r="M28" s="62"/>
    </row>
    <row r="29" spans="2:13">
      <c r="M29" s="62"/>
    </row>
    <row r="30" spans="2:13">
      <c r="M30" s="62"/>
    </row>
    <row r="31" spans="2:13">
      <c r="M31" s="62"/>
    </row>
    <row r="32" spans="2:13">
      <c r="M32" s="62"/>
    </row>
    <row r="33" spans="13:13">
      <c r="M33" s="62"/>
    </row>
    <row r="34" spans="13:13">
      <c r="M34" s="62"/>
    </row>
    <row r="35" spans="13:13">
      <c r="M35" s="62"/>
    </row>
    <row r="36" spans="13:13">
      <c r="M36" s="62"/>
    </row>
    <row r="37" spans="13:13">
      <c r="M37" s="62"/>
    </row>
  </sheetData>
  <phoneticPr fontId="0" type="noConversion"/>
  <conditionalFormatting sqref="K3:K12">
    <cfRule type="cellIs" dxfId="2" priority="1" stopIfTrue="1" operator="equal">
      <formula>"Suspès"</formula>
    </cfRule>
    <cfRule type="cellIs" dxfId="1" priority="2" stopIfTrue="1" operator="equal">
      <formula>"Notable"</formula>
    </cfRule>
    <cfRule type="cellIs" dxfId="0" priority="3" stopIfTrue="1" operator="equal">
      <formula>"Excel·lent"</formula>
    </cfRule>
  </conditionalFormatting>
  <printOptions horizontalCentered="1" headings="1" gridLines="1"/>
  <pageMargins left="0.59055118110236227" right="0.59055118110236227" top="0.59055118110236227" bottom="0.55118110236220474" header="0.51181102362204722" footer="0.51181102362204722"/>
  <pageSetup scale="84" orientation="landscape" horizontalDpi="4294967292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G204"/>
  <sheetViews>
    <sheetView showGridLines="0" showZeros="0" zoomScaleNormal="75" zoomScaleSheetLayoutView="50" workbookViewId="0">
      <pane ySplit="9" topLeftCell="A10" activePane="bottomLeft" state="frozenSplit"/>
      <selection activeCell="B10" sqref="B10"/>
      <selection pane="bottomLeft" activeCell="A10" sqref="A10"/>
    </sheetView>
  </sheetViews>
  <sheetFormatPr baseColWidth="10" defaultRowHeight="12.75"/>
  <cols>
    <col min="1" max="1" width="15" style="13" customWidth="1"/>
    <col min="2" max="2" width="13.140625" style="14" customWidth="1"/>
    <col min="3" max="3" width="19.42578125" style="14" bestFit="1" customWidth="1"/>
    <col min="4" max="4" width="10.7109375" style="15" bestFit="1" customWidth="1"/>
    <col min="5" max="5" width="10.42578125" style="15" bestFit="1" customWidth="1"/>
    <col min="6" max="6" width="12.28515625" style="16" bestFit="1" customWidth="1"/>
    <col min="7" max="7" width="11.42578125" style="17"/>
    <col min="8" max="16384" width="11.42578125" style="14"/>
  </cols>
  <sheetData>
    <row r="1" spans="1:6" ht="3.75" customHeight="1" thickBot="1"/>
    <row r="2" spans="1:6" ht="18" customHeight="1">
      <c r="A2" s="18"/>
      <c r="B2" s="19"/>
      <c r="C2" s="19"/>
      <c r="D2" s="20"/>
      <c r="E2" s="20"/>
      <c r="F2" s="21"/>
    </row>
    <row r="3" spans="1:6" ht="21">
      <c r="A3" s="187" t="s">
        <v>567</v>
      </c>
      <c r="B3" s="188"/>
      <c r="C3" s="22">
        <v>2010</v>
      </c>
      <c r="D3" s="23"/>
      <c r="E3" s="23"/>
      <c r="F3" s="24"/>
    </row>
    <row r="4" spans="1:6" ht="18.75" customHeight="1" thickBot="1">
      <c r="A4" s="25"/>
      <c r="B4" s="26"/>
      <c r="C4" s="26"/>
      <c r="D4" s="27"/>
      <c r="E4" s="27"/>
      <c r="F4" s="28"/>
    </row>
    <row r="6" spans="1:6">
      <c r="A6" s="29" t="s">
        <v>407</v>
      </c>
      <c r="B6" s="30" t="s">
        <v>462</v>
      </c>
      <c r="D6" s="23"/>
      <c r="E6" s="23"/>
      <c r="F6" s="31"/>
    </row>
    <row r="7" spans="1:6">
      <c r="A7" s="14"/>
      <c r="B7" s="29" t="s">
        <v>568</v>
      </c>
      <c r="C7" s="32">
        <v>9300</v>
      </c>
      <c r="D7" s="15" t="s">
        <v>408</v>
      </c>
      <c r="E7" s="185">
        <f>C7+SUM(ingressos)-SUM(despeses)</f>
        <v>9234</v>
      </c>
      <c r="F7" s="186"/>
    </row>
    <row r="9" spans="1:6">
      <c r="A9" s="33" t="s">
        <v>513</v>
      </c>
      <c r="B9" s="33" t="s">
        <v>409</v>
      </c>
      <c r="C9" s="33" t="s">
        <v>514</v>
      </c>
      <c r="D9" s="34" t="s">
        <v>569</v>
      </c>
      <c r="E9" s="34" t="s">
        <v>570</v>
      </c>
      <c r="F9" s="35" t="s">
        <v>308</v>
      </c>
    </row>
    <row r="10" spans="1:6">
      <c r="A10" s="33"/>
      <c r="B10" s="33"/>
      <c r="C10" s="33"/>
      <c r="D10" s="182" t="s">
        <v>571</v>
      </c>
      <c r="E10" s="183"/>
      <c r="F10" s="184"/>
    </row>
    <row r="11" spans="1:6">
      <c r="A11" s="36"/>
      <c r="B11" s="36"/>
      <c r="C11" s="37" t="s">
        <v>576</v>
      </c>
      <c r="D11" s="38"/>
      <c r="E11" s="38"/>
      <c r="F11" s="39">
        <f>C7</f>
        <v>9300</v>
      </c>
    </row>
    <row r="12" spans="1:6">
      <c r="A12" s="40">
        <v>40180</v>
      </c>
      <c r="B12" s="41">
        <v>1</v>
      </c>
      <c r="C12" s="42" t="s">
        <v>572</v>
      </c>
      <c r="D12" s="43"/>
      <c r="E12" s="44">
        <v>27</v>
      </c>
      <c r="F12" s="39">
        <f t="shared" ref="F12:F55" si="0">IF(data&lt;&gt;"",F11+ingressos-despeses,"")</f>
        <v>9273</v>
      </c>
    </row>
    <row r="13" spans="1:6">
      <c r="A13" s="40">
        <v>40180</v>
      </c>
      <c r="B13" s="41">
        <v>2</v>
      </c>
      <c r="C13" s="42" t="s">
        <v>575</v>
      </c>
      <c r="D13" s="45">
        <v>9</v>
      </c>
      <c r="E13" s="44"/>
      <c r="F13" s="39">
        <f t="shared" si="0"/>
        <v>9282</v>
      </c>
    </row>
    <row r="14" spans="1:6">
      <c r="A14" s="40">
        <v>40181</v>
      </c>
      <c r="B14" s="41">
        <v>3</v>
      </c>
      <c r="C14" s="42" t="s">
        <v>573</v>
      </c>
      <c r="D14" s="43"/>
      <c r="E14" s="44">
        <v>34</v>
      </c>
      <c r="F14" s="39">
        <f t="shared" si="0"/>
        <v>9248</v>
      </c>
    </row>
    <row r="15" spans="1:6">
      <c r="A15" s="40">
        <v>40182</v>
      </c>
      <c r="B15" s="41">
        <v>4</v>
      </c>
      <c r="C15" s="42" t="s">
        <v>574</v>
      </c>
      <c r="D15" s="43"/>
      <c r="E15" s="44">
        <v>14</v>
      </c>
      <c r="F15" s="39">
        <f t="shared" si="0"/>
        <v>9234</v>
      </c>
    </row>
    <row r="16" spans="1:6">
      <c r="A16" s="40"/>
      <c r="B16" s="41"/>
      <c r="C16" s="42"/>
      <c r="D16" s="43"/>
      <c r="E16" s="44"/>
      <c r="F16" s="39" t="str">
        <f t="shared" si="0"/>
        <v/>
      </c>
    </row>
    <row r="17" spans="1:6">
      <c r="A17" s="40"/>
      <c r="B17" s="41"/>
      <c r="C17" s="42"/>
      <c r="D17" s="43"/>
      <c r="E17" s="44"/>
      <c r="F17" s="39" t="str">
        <f t="shared" si="0"/>
        <v/>
      </c>
    </row>
    <row r="18" spans="1:6">
      <c r="A18" s="40"/>
      <c r="B18" s="41"/>
      <c r="C18" s="42"/>
      <c r="D18" s="43"/>
      <c r="E18" s="44"/>
      <c r="F18" s="39" t="str">
        <f t="shared" si="0"/>
        <v/>
      </c>
    </row>
    <row r="19" spans="1:6">
      <c r="A19" s="40"/>
      <c r="B19" s="41"/>
      <c r="C19" s="42"/>
      <c r="D19" s="43"/>
      <c r="E19" s="44"/>
      <c r="F19" s="39" t="str">
        <f t="shared" si="0"/>
        <v/>
      </c>
    </row>
    <row r="20" spans="1:6">
      <c r="A20" s="40"/>
      <c r="B20" s="41"/>
      <c r="C20" s="42"/>
      <c r="D20" s="43"/>
      <c r="E20" s="44"/>
      <c r="F20" s="39" t="str">
        <f t="shared" si="0"/>
        <v/>
      </c>
    </row>
    <row r="21" spans="1:6">
      <c r="A21" s="40"/>
      <c r="B21" s="41"/>
      <c r="C21" s="42"/>
      <c r="D21" s="43"/>
      <c r="E21" s="44"/>
      <c r="F21" s="39" t="str">
        <f t="shared" si="0"/>
        <v/>
      </c>
    </row>
    <row r="22" spans="1:6">
      <c r="A22" s="40"/>
      <c r="B22" s="41"/>
      <c r="C22" s="42"/>
      <c r="D22" s="43"/>
      <c r="E22" s="44"/>
      <c r="F22" s="39" t="str">
        <f t="shared" si="0"/>
        <v/>
      </c>
    </row>
    <row r="23" spans="1:6">
      <c r="A23" s="40"/>
      <c r="B23" s="41"/>
      <c r="C23" s="42"/>
      <c r="D23" s="43"/>
      <c r="E23" s="44"/>
      <c r="F23" s="39" t="str">
        <f t="shared" si="0"/>
        <v/>
      </c>
    </row>
    <row r="24" spans="1:6">
      <c r="A24" s="40"/>
      <c r="B24" s="41"/>
      <c r="C24" s="42"/>
      <c r="D24" s="43"/>
      <c r="E24" s="44"/>
      <c r="F24" s="39" t="str">
        <f t="shared" si="0"/>
        <v/>
      </c>
    </row>
    <row r="25" spans="1:6">
      <c r="A25" s="40"/>
      <c r="B25" s="41"/>
      <c r="C25" s="42"/>
      <c r="D25" s="43"/>
      <c r="E25" s="44"/>
      <c r="F25" s="39" t="str">
        <f t="shared" si="0"/>
        <v/>
      </c>
    </row>
    <row r="26" spans="1:6">
      <c r="A26" s="40"/>
      <c r="B26" s="41"/>
      <c r="C26" s="42"/>
      <c r="D26" s="43"/>
      <c r="E26" s="44"/>
      <c r="F26" s="39" t="str">
        <f t="shared" si="0"/>
        <v/>
      </c>
    </row>
    <row r="27" spans="1:6">
      <c r="A27" s="40"/>
      <c r="B27" s="41"/>
      <c r="C27" s="42"/>
      <c r="D27" s="43"/>
      <c r="E27" s="44"/>
      <c r="F27" s="39" t="str">
        <f t="shared" si="0"/>
        <v/>
      </c>
    </row>
    <row r="28" spans="1:6">
      <c r="A28" s="40"/>
      <c r="B28" s="41"/>
      <c r="C28" s="42"/>
      <c r="D28" s="43"/>
      <c r="E28" s="44"/>
      <c r="F28" s="39" t="str">
        <f t="shared" si="0"/>
        <v/>
      </c>
    </row>
    <row r="29" spans="1:6">
      <c r="A29" s="40"/>
      <c r="B29" s="41"/>
      <c r="C29" s="42"/>
      <c r="D29" s="43"/>
      <c r="E29" s="44"/>
      <c r="F29" s="39" t="str">
        <f t="shared" si="0"/>
        <v/>
      </c>
    </row>
    <row r="30" spans="1:6">
      <c r="A30" s="40"/>
      <c r="B30" s="41"/>
      <c r="C30" s="42"/>
      <c r="D30" s="43"/>
      <c r="E30" s="44"/>
      <c r="F30" s="39" t="str">
        <f t="shared" si="0"/>
        <v/>
      </c>
    </row>
    <row r="31" spans="1:6">
      <c r="A31" s="40"/>
      <c r="B31" s="41"/>
      <c r="C31" s="42"/>
      <c r="D31" s="43"/>
      <c r="E31" s="44"/>
      <c r="F31" s="39" t="str">
        <f t="shared" si="0"/>
        <v/>
      </c>
    </row>
    <row r="32" spans="1:6">
      <c r="A32" s="40"/>
      <c r="B32" s="41"/>
      <c r="C32" s="42"/>
      <c r="D32" s="43"/>
      <c r="E32" s="44"/>
      <c r="F32" s="39" t="str">
        <f t="shared" si="0"/>
        <v/>
      </c>
    </row>
    <row r="33" spans="1:6">
      <c r="A33" s="40"/>
      <c r="B33" s="41"/>
      <c r="C33" s="42"/>
      <c r="D33" s="43"/>
      <c r="E33" s="44"/>
      <c r="F33" s="39" t="str">
        <f t="shared" si="0"/>
        <v/>
      </c>
    </row>
    <row r="34" spans="1:6">
      <c r="A34" s="40"/>
      <c r="B34" s="41"/>
      <c r="C34" s="42"/>
      <c r="D34" s="43"/>
      <c r="E34" s="44"/>
      <c r="F34" s="39" t="str">
        <f t="shared" si="0"/>
        <v/>
      </c>
    </row>
    <row r="35" spans="1:6">
      <c r="A35" s="40"/>
      <c r="B35" s="41"/>
      <c r="C35" s="42"/>
      <c r="D35" s="43"/>
      <c r="E35" s="44"/>
      <c r="F35" s="39" t="str">
        <f t="shared" si="0"/>
        <v/>
      </c>
    </row>
    <row r="36" spans="1:6">
      <c r="A36" s="40"/>
      <c r="B36" s="41"/>
      <c r="C36" s="42"/>
      <c r="D36" s="43"/>
      <c r="E36" s="44"/>
      <c r="F36" s="39" t="str">
        <f t="shared" si="0"/>
        <v/>
      </c>
    </row>
    <row r="37" spans="1:6">
      <c r="A37" s="40"/>
      <c r="B37" s="41"/>
      <c r="C37" s="42"/>
      <c r="D37" s="43"/>
      <c r="E37" s="44"/>
      <c r="F37" s="39" t="str">
        <f t="shared" si="0"/>
        <v/>
      </c>
    </row>
    <row r="38" spans="1:6">
      <c r="A38" s="40"/>
      <c r="B38" s="41"/>
      <c r="C38" s="42"/>
      <c r="D38" s="43"/>
      <c r="E38" s="44"/>
      <c r="F38" s="39" t="str">
        <f t="shared" si="0"/>
        <v/>
      </c>
    </row>
    <row r="39" spans="1:6">
      <c r="A39" s="40"/>
      <c r="B39" s="41"/>
      <c r="C39" s="42"/>
      <c r="D39" s="43"/>
      <c r="E39" s="44"/>
      <c r="F39" s="39" t="str">
        <f t="shared" si="0"/>
        <v/>
      </c>
    </row>
    <row r="40" spans="1:6">
      <c r="A40" s="40"/>
      <c r="B40" s="41"/>
      <c r="C40" s="42"/>
      <c r="D40" s="43"/>
      <c r="E40" s="44"/>
      <c r="F40" s="39" t="str">
        <f t="shared" si="0"/>
        <v/>
      </c>
    </row>
    <row r="41" spans="1:6">
      <c r="A41" s="40"/>
      <c r="B41" s="41"/>
      <c r="C41" s="42"/>
      <c r="D41" s="43"/>
      <c r="E41" s="44"/>
      <c r="F41" s="39" t="str">
        <f t="shared" si="0"/>
        <v/>
      </c>
    </row>
    <row r="42" spans="1:6">
      <c r="A42" s="40"/>
      <c r="B42" s="41"/>
      <c r="C42" s="42"/>
      <c r="D42" s="43"/>
      <c r="E42" s="44"/>
      <c r="F42" s="39" t="str">
        <f t="shared" si="0"/>
        <v/>
      </c>
    </row>
    <row r="43" spans="1:6">
      <c r="A43" s="40"/>
      <c r="B43" s="41"/>
      <c r="C43" s="42"/>
      <c r="D43" s="43"/>
      <c r="E43" s="44"/>
      <c r="F43" s="39" t="str">
        <f t="shared" si="0"/>
        <v/>
      </c>
    </row>
    <row r="44" spans="1:6">
      <c r="A44" s="40"/>
      <c r="B44" s="41"/>
      <c r="C44" s="42"/>
      <c r="D44" s="43"/>
      <c r="E44" s="44"/>
      <c r="F44" s="39" t="str">
        <f t="shared" si="0"/>
        <v/>
      </c>
    </row>
    <row r="45" spans="1:6">
      <c r="A45" s="40"/>
      <c r="B45" s="41"/>
      <c r="C45" s="42"/>
      <c r="D45" s="43"/>
      <c r="E45" s="44"/>
      <c r="F45" s="39" t="str">
        <f t="shared" si="0"/>
        <v/>
      </c>
    </row>
    <row r="46" spans="1:6">
      <c r="A46" s="40"/>
      <c r="B46" s="41"/>
      <c r="C46" s="42"/>
      <c r="D46" s="43"/>
      <c r="E46" s="44"/>
      <c r="F46" s="39" t="str">
        <f t="shared" si="0"/>
        <v/>
      </c>
    </row>
    <row r="47" spans="1:6">
      <c r="A47" s="40"/>
      <c r="B47" s="41"/>
      <c r="C47" s="42"/>
      <c r="D47" s="43"/>
      <c r="E47" s="44"/>
      <c r="F47" s="39" t="str">
        <f t="shared" si="0"/>
        <v/>
      </c>
    </row>
    <row r="48" spans="1:6">
      <c r="A48" s="40"/>
      <c r="B48" s="41"/>
      <c r="C48" s="42"/>
      <c r="D48" s="43"/>
      <c r="E48" s="44"/>
      <c r="F48" s="39" t="str">
        <f t="shared" si="0"/>
        <v/>
      </c>
    </row>
    <row r="49" spans="1:6">
      <c r="A49" s="40"/>
      <c r="B49" s="41"/>
      <c r="C49" s="42"/>
      <c r="D49" s="43"/>
      <c r="E49" s="44"/>
      <c r="F49" s="39" t="str">
        <f t="shared" si="0"/>
        <v/>
      </c>
    </row>
    <row r="50" spans="1:6">
      <c r="A50" s="40"/>
      <c r="B50" s="41"/>
      <c r="C50" s="42"/>
      <c r="D50" s="43"/>
      <c r="E50" s="44"/>
      <c r="F50" s="39" t="str">
        <f t="shared" si="0"/>
        <v/>
      </c>
    </row>
    <row r="51" spans="1:6">
      <c r="A51" s="40"/>
      <c r="B51" s="41"/>
      <c r="C51" s="42"/>
      <c r="D51" s="43"/>
      <c r="E51" s="44"/>
      <c r="F51" s="39" t="str">
        <f t="shared" si="0"/>
        <v/>
      </c>
    </row>
    <row r="52" spans="1:6">
      <c r="A52" s="40"/>
      <c r="B52" s="41"/>
      <c r="C52" s="42"/>
      <c r="D52" s="43"/>
      <c r="E52" s="44"/>
      <c r="F52" s="39" t="str">
        <f t="shared" si="0"/>
        <v/>
      </c>
    </row>
    <row r="53" spans="1:6">
      <c r="A53" s="40"/>
      <c r="B53" s="41"/>
      <c r="C53" s="42"/>
      <c r="D53" s="43"/>
      <c r="E53" s="44"/>
      <c r="F53" s="39" t="str">
        <f t="shared" si="0"/>
        <v/>
      </c>
    </row>
    <row r="54" spans="1:6">
      <c r="A54" s="40"/>
      <c r="B54" s="41"/>
      <c r="C54" s="42"/>
      <c r="D54" s="43"/>
      <c r="E54" s="44"/>
      <c r="F54" s="39" t="str">
        <f t="shared" si="0"/>
        <v/>
      </c>
    </row>
    <row r="55" spans="1:6">
      <c r="A55" s="40"/>
      <c r="B55" s="41"/>
      <c r="C55" s="42"/>
      <c r="D55" s="43"/>
      <c r="E55" s="44"/>
      <c r="F55" s="39" t="str">
        <f t="shared" si="0"/>
        <v/>
      </c>
    </row>
    <row r="56" spans="1:6">
      <c r="A56" s="46"/>
      <c r="F56" s="47"/>
    </row>
    <row r="57" spans="1:6">
      <c r="A57" s="46"/>
      <c r="F57" s="47"/>
    </row>
    <row r="58" spans="1:6">
      <c r="A58" s="46"/>
      <c r="F58" s="47"/>
    </row>
    <row r="59" spans="1:6">
      <c r="A59" s="46"/>
      <c r="F59" s="47"/>
    </row>
    <row r="60" spans="1:6">
      <c r="A60" s="46"/>
      <c r="F60" s="47"/>
    </row>
    <row r="61" spans="1:6">
      <c r="A61" s="46"/>
      <c r="F61" s="47"/>
    </row>
    <row r="62" spans="1:6">
      <c r="A62" s="46"/>
      <c r="F62" s="47"/>
    </row>
    <row r="63" spans="1:6">
      <c r="A63" s="46"/>
      <c r="F63" s="47"/>
    </row>
    <row r="64" spans="1:6">
      <c r="A64" s="46"/>
      <c r="F64" s="47"/>
    </row>
    <row r="65" spans="1:6">
      <c r="A65" s="46"/>
      <c r="F65" s="47"/>
    </row>
    <row r="66" spans="1:6">
      <c r="A66" s="46"/>
      <c r="F66" s="47"/>
    </row>
    <row r="67" spans="1:6">
      <c r="F67" s="47"/>
    </row>
    <row r="68" spans="1:6">
      <c r="F68" s="47"/>
    </row>
    <row r="69" spans="1:6">
      <c r="F69" s="47"/>
    </row>
    <row r="70" spans="1:6">
      <c r="F70" s="47"/>
    </row>
    <row r="71" spans="1:6">
      <c r="F71" s="47"/>
    </row>
    <row r="72" spans="1:6">
      <c r="F72" s="47"/>
    </row>
    <row r="73" spans="1:6">
      <c r="F73" s="47"/>
    </row>
    <row r="74" spans="1:6">
      <c r="F74" s="47"/>
    </row>
    <row r="75" spans="1:6">
      <c r="F75" s="47"/>
    </row>
    <row r="76" spans="1:6">
      <c r="F76" s="47"/>
    </row>
    <row r="77" spans="1:6">
      <c r="F77" s="47"/>
    </row>
    <row r="78" spans="1:6">
      <c r="F78" s="47"/>
    </row>
    <row r="79" spans="1:6">
      <c r="F79" s="47"/>
    </row>
    <row r="80" spans="1:6">
      <c r="F80" s="47"/>
    </row>
    <row r="81" spans="6:6">
      <c r="F81" s="47"/>
    </row>
    <row r="82" spans="6:6">
      <c r="F82" s="47"/>
    </row>
    <row r="83" spans="6:6">
      <c r="F83" s="47"/>
    </row>
    <row r="84" spans="6:6">
      <c r="F84" s="47"/>
    </row>
    <row r="85" spans="6:6">
      <c r="F85" s="47"/>
    </row>
    <row r="86" spans="6:6">
      <c r="F86" s="47"/>
    </row>
    <row r="87" spans="6:6">
      <c r="F87" s="47"/>
    </row>
    <row r="88" spans="6:6">
      <c r="F88" s="47"/>
    </row>
    <row r="89" spans="6:6">
      <c r="F89" s="47"/>
    </row>
    <row r="90" spans="6:6">
      <c r="F90" s="47"/>
    </row>
    <row r="91" spans="6:6">
      <c r="F91" s="47"/>
    </row>
    <row r="92" spans="6:6">
      <c r="F92" s="47"/>
    </row>
    <row r="93" spans="6:6">
      <c r="F93" s="47"/>
    </row>
    <row r="94" spans="6:6">
      <c r="F94" s="47"/>
    </row>
    <row r="95" spans="6:6">
      <c r="F95" s="47"/>
    </row>
    <row r="96" spans="6:6">
      <c r="F96" s="47"/>
    </row>
    <row r="97" spans="6:6">
      <c r="F97" s="47"/>
    </row>
    <row r="98" spans="6:6">
      <c r="F98" s="47"/>
    </row>
    <row r="99" spans="6:6">
      <c r="F99" s="47"/>
    </row>
    <row r="100" spans="6:6">
      <c r="F100" s="47"/>
    </row>
    <row r="101" spans="6:6">
      <c r="F101" s="47"/>
    </row>
    <row r="102" spans="6:6">
      <c r="F102" s="47"/>
    </row>
    <row r="103" spans="6:6">
      <c r="F103" s="47"/>
    </row>
    <row r="104" spans="6:6">
      <c r="F104" s="47"/>
    </row>
    <row r="105" spans="6:6">
      <c r="F105" s="47"/>
    </row>
    <row r="106" spans="6:6">
      <c r="F106" s="47"/>
    </row>
    <row r="107" spans="6:6">
      <c r="F107" s="47"/>
    </row>
    <row r="108" spans="6:6">
      <c r="F108" s="47"/>
    </row>
    <row r="109" spans="6:6">
      <c r="F109" s="47"/>
    </row>
    <row r="110" spans="6:6">
      <c r="F110" s="47"/>
    </row>
    <row r="111" spans="6:6">
      <c r="F111" s="47"/>
    </row>
    <row r="112" spans="6:6">
      <c r="F112" s="47"/>
    </row>
    <row r="113" spans="6:6">
      <c r="F113" s="47"/>
    </row>
    <row r="114" spans="6:6">
      <c r="F114" s="47"/>
    </row>
    <row r="115" spans="6:6">
      <c r="F115" s="47"/>
    </row>
    <row r="116" spans="6:6">
      <c r="F116" s="47"/>
    </row>
    <row r="117" spans="6:6">
      <c r="F117" s="47"/>
    </row>
    <row r="118" spans="6:6">
      <c r="F118" s="47"/>
    </row>
    <row r="119" spans="6:6">
      <c r="F119" s="47"/>
    </row>
    <row r="120" spans="6:6">
      <c r="F120" s="47"/>
    </row>
    <row r="121" spans="6:6">
      <c r="F121" s="47"/>
    </row>
    <row r="122" spans="6:6">
      <c r="F122" s="47"/>
    </row>
    <row r="123" spans="6:6">
      <c r="F123" s="47"/>
    </row>
    <row r="124" spans="6:6">
      <c r="F124" s="47"/>
    </row>
    <row r="125" spans="6:6">
      <c r="F125" s="47"/>
    </row>
    <row r="126" spans="6:6">
      <c r="F126" s="47"/>
    </row>
    <row r="127" spans="6:6">
      <c r="F127" s="47"/>
    </row>
    <row r="128" spans="6:6">
      <c r="F128" s="47"/>
    </row>
    <row r="129" spans="6:6">
      <c r="F129" s="47"/>
    </row>
    <row r="130" spans="6:6">
      <c r="F130" s="47"/>
    </row>
    <row r="131" spans="6:6">
      <c r="F131" s="47"/>
    </row>
    <row r="132" spans="6:6">
      <c r="F132" s="47"/>
    </row>
    <row r="133" spans="6:6">
      <c r="F133" s="47"/>
    </row>
    <row r="134" spans="6:6">
      <c r="F134" s="47"/>
    </row>
    <row r="135" spans="6:6">
      <c r="F135" s="47"/>
    </row>
    <row r="136" spans="6:6">
      <c r="F136" s="47"/>
    </row>
    <row r="137" spans="6:6">
      <c r="F137" s="47"/>
    </row>
    <row r="138" spans="6:6">
      <c r="F138" s="47"/>
    </row>
    <row r="139" spans="6:6">
      <c r="F139" s="47"/>
    </row>
    <row r="140" spans="6:6">
      <c r="F140" s="47"/>
    </row>
    <row r="141" spans="6:6">
      <c r="F141" s="47"/>
    </row>
    <row r="142" spans="6:6">
      <c r="F142" s="47"/>
    </row>
    <row r="143" spans="6:6">
      <c r="F143" s="47"/>
    </row>
    <row r="144" spans="6:6">
      <c r="F144" s="47"/>
    </row>
    <row r="145" spans="6:6">
      <c r="F145" s="47"/>
    </row>
    <row r="146" spans="6:6">
      <c r="F146" s="47"/>
    </row>
    <row r="147" spans="6:6">
      <c r="F147" s="47"/>
    </row>
    <row r="148" spans="6:6">
      <c r="F148" s="47"/>
    </row>
    <row r="149" spans="6:6">
      <c r="F149" s="47"/>
    </row>
    <row r="150" spans="6:6">
      <c r="F150" s="47"/>
    </row>
    <row r="151" spans="6:6">
      <c r="F151" s="47"/>
    </row>
    <row r="152" spans="6:6">
      <c r="F152" s="47"/>
    </row>
    <row r="153" spans="6:6">
      <c r="F153" s="47"/>
    </row>
    <row r="154" spans="6:6">
      <c r="F154" s="47"/>
    </row>
    <row r="155" spans="6:6">
      <c r="F155" s="47"/>
    </row>
    <row r="156" spans="6:6">
      <c r="F156" s="47"/>
    </row>
    <row r="157" spans="6:6">
      <c r="F157" s="47"/>
    </row>
    <row r="158" spans="6:6">
      <c r="F158" s="47"/>
    </row>
    <row r="159" spans="6:6">
      <c r="F159" s="47"/>
    </row>
    <row r="160" spans="6:6">
      <c r="F160" s="47"/>
    </row>
    <row r="161" spans="6:6">
      <c r="F161" s="47"/>
    </row>
    <row r="162" spans="6:6">
      <c r="F162" s="47"/>
    </row>
    <row r="163" spans="6:6">
      <c r="F163" s="47"/>
    </row>
    <row r="164" spans="6:6">
      <c r="F164" s="47"/>
    </row>
    <row r="165" spans="6:6">
      <c r="F165" s="47"/>
    </row>
    <row r="166" spans="6:6">
      <c r="F166" s="47"/>
    </row>
    <row r="167" spans="6:6">
      <c r="F167" s="47"/>
    </row>
    <row r="168" spans="6:6">
      <c r="F168" s="47"/>
    </row>
    <row r="169" spans="6:6">
      <c r="F169" s="47"/>
    </row>
    <row r="170" spans="6:6">
      <c r="F170" s="47"/>
    </row>
    <row r="171" spans="6:6">
      <c r="F171" s="47"/>
    </row>
    <row r="172" spans="6:6">
      <c r="F172" s="47"/>
    </row>
    <row r="173" spans="6:6">
      <c r="F173" s="47"/>
    </row>
    <row r="174" spans="6:6">
      <c r="F174" s="47"/>
    </row>
    <row r="175" spans="6:6">
      <c r="F175" s="47"/>
    </row>
    <row r="176" spans="6:6">
      <c r="F176" s="47"/>
    </row>
    <row r="177" spans="6:6">
      <c r="F177" s="47"/>
    </row>
    <row r="178" spans="6:6">
      <c r="F178" s="47"/>
    </row>
    <row r="179" spans="6:6">
      <c r="F179" s="47"/>
    </row>
    <row r="180" spans="6:6">
      <c r="F180" s="47"/>
    </row>
    <row r="181" spans="6:6">
      <c r="F181" s="47"/>
    </row>
    <row r="182" spans="6:6">
      <c r="F182" s="47"/>
    </row>
    <row r="183" spans="6:6">
      <c r="F183" s="47"/>
    </row>
    <row r="184" spans="6:6">
      <c r="F184" s="47"/>
    </row>
    <row r="185" spans="6:6">
      <c r="F185" s="47"/>
    </row>
    <row r="186" spans="6:6">
      <c r="F186" s="47"/>
    </row>
    <row r="187" spans="6:6">
      <c r="F187" s="47"/>
    </row>
    <row r="188" spans="6:6">
      <c r="F188" s="47"/>
    </row>
    <row r="189" spans="6:6">
      <c r="F189" s="47"/>
    </row>
    <row r="190" spans="6:6">
      <c r="F190" s="47"/>
    </row>
    <row r="191" spans="6:6">
      <c r="F191" s="47"/>
    </row>
    <row r="192" spans="6:6">
      <c r="F192" s="47"/>
    </row>
    <row r="193" spans="6:6">
      <c r="F193" s="47"/>
    </row>
    <row r="194" spans="6:6">
      <c r="F194" s="47"/>
    </row>
    <row r="195" spans="6:6">
      <c r="F195" s="47"/>
    </row>
    <row r="196" spans="6:6">
      <c r="F196" s="47"/>
    </row>
    <row r="197" spans="6:6">
      <c r="F197" s="47"/>
    </row>
    <row r="198" spans="6:6">
      <c r="F198" s="47"/>
    </row>
    <row r="199" spans="6:6">
      <c r="F199" s="47"/>
    </row>
    <row r="200" spans="6:6">
      <c r="F200" s="47"/>
    </row>
    <row r="201" spans="6:6">
      <c r="F201" s="47"/>
    </row>
    <row r="202" spans="6:6">
      <c r="F202" s="47"/>
    </row>
    <row r="203" spans="6:6">
      <c r="F203" s="47"/>
    </row>
    <row r="204" spans="6:6">
      <c r="F204" s="47"/>
    </row>
  </sheetData>
  <sheetProtection formatCells="0" formatColumns="0" formatRows="0" insertColumns="0" insertRows="0" insertHyperlinks="0" deleteColumns="0" deleteRows="0" sort="0" autoFilter="0" pivotTables="0"/>
  <mergeCells count="3">
    <mergeCell ref="D10:F10"/>
    <mergeCell ref="E7:F7"/>
    <mergeCell ref="A3:B3"/>
  </mergeCells>
  <phoneticPr fontId="0" type="noConversion"/>
  <printOptions headings="1" gridLinesSet="0"/>
  <pageMargins left="0.39370078740157483" right="0.39370078740157483" top="0.98425196850393704" bottom="0.98425196850393704" header="0.51181102362204722" footer="0.51181102362204722"/>
  <pageSetup paperSize="9" scale="95" orientation="portrait" horizontalDpi="4294967292" verticalDpi="300" r:id="rId1"/>
  <headerFooter alignWithMargins="0">
    <oddHeader>&amp;A</oddHeader>
    <oddFooter>Pàgina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10" sqref="A10"/>
    </sheetView>
  </sheetViews>
  <sheetFormatPr baseColWidth="10" defaultRowHeight="12.75"/>
  <cols>
    <col min="1" max="1" width="11.5703125" style="1" bestFit="1" customWidth="1"/>
    <col min="2" max="2" width="15.85546875" style="1" bestFit="1" customWidth="1"/>
    <col min="3" max="3" width="12.85546875" style="1" bestFit="1" customWidth="1"/>
    <col min="4" max="4" width="10.5703125" style="1" bestFit="1" customWidth="1"/>
    <col min="5" max="5" width="14" style="1" customWidth="1"/>
    <col min="6" max="6" width="10.7109375" style="1" bestFit="1" customWidth="1"/>
    <col min="7" max="7" width="9.5703125" style="1" bestFit="1" customWidth="1"/>
    <col min="8" max="8" width="8.42578125" style="1" bestFit="1" customWidth="1"/>
    <col min="9" max="16384" width="11.42578125" style="1"/>
  </cols>
  <sheetData>
    <row r="1" spans="1:8" ht="12" customHeight="1">
      <c r="A1" s="3" t="s">
        <v>577</v>
      </c>
      <c r="B1" s="3" t="s">
        <v>486</v>
      </c>
      <c r="C1" s="3" t="s">
        <v>488</v>
      </c>
      <c r="D1" s="4" t="s">
        <v>578</v>
      </c>
      <c r="E1" s="5" t="s">
        <v>586</v>
      </c>
      <c r="F1" s="4" t="s">
        <v>579</v>
      </c>
      <c r="G1" s="4" t="s">
        <v>585</v>
      </c>
      <c r="H1" s="5" t="s">
        <v>410</v>
      </c>
    </row>
    <row r="2" spans="1:8" ht="12" customHeight="1">
      <c r="A2" s="6" t="s">
        <v>431</v>
      </c>
      <c r="B2" s="6" t="s">
        <v>432</v>
      </c>
      <c r="C2" s="6" t="s">
        <v>45</v>
      </c>
      <c r="D2" s="7">
        <v>472.7</v>
      </c>
      <c r="E2" s="7">
        <v>75.12</v>
      </c>
      <c r="F2" s="7">
        <v>330.05</v>
      </c>
      <c r="G2" s="7">
        <v>14.06</v>
      </c>
      <c r="H2" s="7">
        <f t="shared" ref="H2:H12" si="0">SUM(D2:G2)</f>
        <v>891.92999999999984</v>
      </c>
    </row>
    <row r="3" spans="1:8" ht="12" customHeight="1">
      <c r="A3" s="6" t="s">
        <v>411</v>
      </c>
      <c r="B3" s="6" t="s">
        <v>412</v>
      </c>
      <c r="C3" s="6" t="s">
        <v>45</v>
      </c>
      <c r="D3" s="7">
        <v>578.1</v>
      </c>
      <c r="E3" s="7">
        <v>75.12</v>
      </c>
      <c r="F3" s="7">
        <v>283.32</v>
      </c>
      <c r="G3" s="7">
        <v>21.06</v>
      </c>
      <c r="H3" s="7">
        <f t="shared" si="0"/>
        <v>957.59999999999991</v>
      </c>
    </row>
    <row r="4" spans="1:8" ht="12" customHeight="1">
      <c r="A4" s="6" t="s">
        <v>423</v>
      </c>
      <c r="B4" s="6" t="s">
        <v>424</v>
      </c>
      <c r="C4" s="6" t="s">
        <v>45</v>
      </c>
      <c r="D4" s="7">
        <v>578.1</v>
      </c>
      <c r="E4" s="7">
        <v>75.12</v>
      </c>
      <c r="F4" s="7">
        <v>283.32</v>
      </c>
      <c r="G4" s="7">
        <v>21.06</v>
      </c>
      <c r="H4" s="7">
        <f t="shared" si="0"/>
        <v>957.59999999999991</v>
      </c>
    </row>
    <row r="5" spans="1:8" ht="12" customHeight="1">
      <c r="A5" s="6" t="s">
        <v>427</v>
      </c>
      <c r="B5" s="6" t="s">
        <v>428</v>
      </c>
      <c r="C5" s="6" t="s">
        <v>19</v>
      </c>
      <c r="D5" s="7">
        <v>578.1</v>
      </c>
      <c r="E5" s="7">
        <v>148.38</v>
      </c>
      <c r="F5" s="7">
        <v>283.32</v>
      </c>
      <c r="G5" s="7">
        <v>21.06</v>
      </c>
      <c r="H5" s="7">
        <f t="shared" si="0"/>
        <v>1030.8599999999999</v>
      </c>
    </row>
    <row r="6" spans="1:8" ht="12" customHeight="1">
      <c r="A6" s="6" t="s">
        <v>425</v>
      </c>
      <c r="B6" s="6" t="s">
        <v>426</v>
      </c>
      <c r="C6" s="6" t="s">
        <v>45</v>
      </c>
      <c r="D6" s="7">
        <v>578.1</v>
      </c>
      <c r="E6" s="7">
        <v>148.38</v>
      </c>
      <c r="F6" s="7">
        <v>283.32</v>
      </c>
      <c r="G6" s="7">
        <v>21.06</v>
      </c>
      <c r="H6" s="7">
        <f t="shared" si="0"/>
        <v>1030.8599999999999</v>
      </c>
    </row>
    <row r="7" spans="1:8" ht="12" customHeight="1">
      <c r="A7" s="6" t="s">
        <v>419</v>
      </c>
      <c r="B7" s="6" t="s">
        <v>420</v>
      </c>
      <c r="C7" s="6" t="s">
        <v>45</v>
      </c>
      <c r="D7" s="7">
        <v>578.1</v>
      </c>
      <c r="E7" s="7">
        <v>148.38</v>
      </c>
      <c r="F7" s="7">
        <v>283.32</v>
      </c>
      <c r="G7" s="7">
        <v>21.06</v>
      </c>
      <c r="H7" s="7">
        <f t="shared" si="0"/>
        <v>1030.8599999999999</v>
      </c>
    </row>
    <row r="8" spans="1:8" ht="12" customHeight="1">
      <c r="A8" s="6" t="s">
        <v>415</v>
      </c>
      <c r="B8" s="6" t="s">
        <v>416</v>
      </c>
      <c r="C8" s="6" t="s">
        <v>45</v>
      </c>
      <c r="D8" s="7">
        <v>578.1</v>
      </c>
      <c r="E8" s="7">
        <v>148.38</v>
      </c>
      <c r="F8" s="7">
        <v>283.32</v>
      </c>
      <c r="G8" s="7">
        <v>21.06</v>
      </c>
      <c r="H8" s="7">
        <f t="shared" si="0"/>
        <v>1030.8599999999999</v>
      </c>
    </row>
    <row r="9" spans="1:8" ht="12" customHeight="1">
      <c r="A9" s="6" t="s">
        <v>421</v>
      </c>
      <c r="B9" s="6" t="s">
        <v>422</v>
      </c>
      <c r="C9" s="6" t="s">
        <v>45</v>
      </c>
      <c r="D9" s="7">
        <v>578.1</v>
      </c>
      <c r="E9" s="7">
        <v>215.36</v>
      </c>
      <c r="F9" s="7">
        <v>283.32</v>
      </c>
      <c r="G9" s="7">
        <v>21.06</v>
      </c>
      <c r="H9" s="7">
        <f t="shared" si="0"/>
        <v>1097.8399999999999</v>
      </c>
    </row>
    <row r="10" spans="1:8" ht="12" customHeight="1">
      <c r="A10" s="6" t="s">
        <v>413</v>
      </c>
      <c r="B10" s="6" t="s">
        <v>414</v>
      </c>
      <c r="C10" s="6" t="s">
        <v>45</v>
      </c>
      <c r="D10" s="7">
        <v>578.1</v>
      </c>
      <c r="E10" s="7">
        <v>252.58</v>
      </c>
      <c r="F10" s="7">
        <v>283.32</v>
      </c>
      <c r="G10" s="7">
        <v>21.06</v>
      </c>
      <c r="H10" s="7">
        <f t="shared" si="0"/>
        <v>1135.06</v>
      </c>
    </row>
    <row r="11" spans="1:8" ht="12" customHeight="1">
      <c r="A11" s="6" t="s">
        <v>429</v>
      </c>
      <c r="B11" s="6" t="s">
        <v>430</v>
      </c>
      <c r="C11" s="6" t="s">
        <v>19</v>
      </c>
      <c r="D11" s="7">
        <v>578.1</v>
      </c>
      <c r="E11" s="7">
        <v>252.58</v>
      </c>
      <c r="F11" s="7">
        <v>283.32</v>
      </c>
      <c r="G11" s="7">
        <v>21.06</v>
      </c>
      <c r="H11" s="7">
        <f t="shared" si="0"/>
        <v>1135.06</v>
      </c>
    </row>
    <row r="12" spans="1:8" ht="12" customHeight="1">
      <c r="A12" s="6" t="s">
        <v>417</v>
      </c>
      <c r="B12" s="6" t="s">
        <v>418</v>
      </c>
      <c r="C12" s="6" t="s">
        <v>45</v>
      </c>
      <c r="D12" s="7">
        <v>578.1</v>
      </c>
      <c r="E12" s="7">
        <v>252.58</v>
      </c>
      <c r="F12" s="7">
        <v>283.32</v>
      </c>
      <c r="G12" s="7">
        <v>21.06</v>
      </c>
      <c r="H12" s="7">
        <f t="shared" si="0"/>
        <v>1135.06</v>
      </c>
    </row>
    <row r="13" spans="1:8" ht="12" customHeight="1"/>
    <row r="14" spans="1:8" ht="12" customHeight="1"/>
    <row r="15" spans="1:8" ht="12" customHeight="1"/>
    <row r="16" spans="1:8" ht="12" customHeight="1">
      <c r="B16" s="8" t="s">
        <v>580</v>
      </c>
      <c r="C16" s="9"/>
      <c r="F16" s="10"/>
    </row>
    <row r="17" spans="2:3" ht="12" customHeight="1">
      <c r="B17" s="8" t="s">
        <v>581</v>
      </c>
      <c r="C17" s="9"/>
    </row>
    <row r="18" spans="2:3" ht="12" customHeight="1">
      <c r="B18" s="8" t="s">
        <v>582</v>
      </c>
      <c r="C18" s="11"/>
    </row>
    <row r="19" spans="2:3" ht="12" customHeight="1">
      <c r="B19" s="8" t="s">
        <v>583</v>
      </c>
      <c r="C19" s="9"/>
    </row>
    <row r="20" spans="2:3" ht="12" customHeight="1">
      <c r="B20" s="8" t="s">
        <v>584</v>
      </c>
      <c r="C20" s="12"/>
    </row>
  </sheetData>
  <phoneticPr fontId="0" type="noConversion"/>
  <pageMargins left="0.75" right="0.75" top="1" bottom="1" header="0" footer="0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baseColWidth="10" defaultRowHeight="12.75"/>
  <cols>
    <col min="1" max="1" width="11.5703125" style="1" bestFit="1" customWidth="1"/>
    <col min="2" max="2" width="15.85546875" style="1" bestFit="1" customWidth="1"/>
    <col min="3" max="3" width="12.85546875" style="1" bestFit="1" customWidth="1"/>
    <col min="4" max="4" width="10.5703125" style="1" bestFit="1" customWidth="1"/>
    <col min="5" max="5" width="14" style="1" bestFit="1" customWidth="1"/>
    <col min="6" max="6" width="10.7109375" style="1" bestFit="1" customWidth="1"/>
    <col min="7" max="7" width="9.5703125" style="1" bestFit="1" customWidth="1"/>
    <col min="8" max="8" width="8.42578125" style="1" bestFit="1" customWidth="1"/>
    <col min="9" max="16384" width="11.42578125" style="1"/>
  </cols>
  <sheetData>
    <row r="1" spans="1:8" ht="12" customHeight="1">
      <c r="A1" s="3" t="s">
        <v>577</v>
      </c>
      <c r="B1" s="3" t="s">
        <v>486</v>
      </c>
      <c r="C1" s="3" t="s">
        <v>488</v>
      </c>
      <c r="D1" s="4" t="s">
        <v>578</v>
      </c>
      <c r="E1" s="5" t="s">
        <v>586</v>
      </c>
      <c r="F1" s="4" t="s">
        <v>579</v>
      </c>
      <c r="G1" s="4" t="s">
        <v>585</v>
      </c>
      <c r="H1" s="5" t="s">
        <v>410</v>
      </c>
    </row>
    <row r="2" spans="1:8" ht="12" customHeight="1">
      <c r="A2" s="6" t="s">
        <v>431</v>
      </c>
      <c r="B2" s="6" t="s">
        <v>432</v>
      </c>
      <c r="C2" s="6" t="s">
        <v>45</v>
      </c>
      <c r="D2" s="7">
        <v>472.7</v>
      </c>
      <c r="E2" s="7">
        <v>75.12</v>
      </c>
      <c r="F2" s="7">
        <v>330.05</v>
      </c>
      <c r="G2" s="7">
        <v>14.06</v>
      </c>
      <c r="H2" s="7">
        <f t="shared" ref="H2:H12" si="0">SUM(D2:G2)</f>
        <v>891.92999999999984</v>
      </c>
    </row>
    <row r="3" spans="1:8" ht="12" customHeight="1">
      <c r="A3" s="6" t="s">
        <v>411</v>
      </c>
      <c r="B3" s="6" t="s">
        <v>412</v>
      </c>
      <c r="C3" s="6" t="s">
        <v>45</v>
      </c>
      <c r="D3" s="7">
        <v>578.1</v>
      </c>
      <c r="E3" s="7">
        <v>75.12</v>
      </c>
      <c r="F3" s="7">
        <v>283.32</v>
      </c>
      <c r="G3" s="7">
        <v>21.06</v>
      </c>
      <c r="H3" s="7">
        <f t="shared" si="0"/>
        <v>957.59999999999991</v>
      </c>
    </row>
    <row r="4" spans="1:8" ht="12" customHeight="1">
      <c r="A4" s="6" t="s">
        <v>423</v>
      </c>
      <c r="B4" s="6" t="s">
        <v>424</v>
      </c>
      <c r="C4" s="6" t="s">
        <v>45</v>
      </c>
      <c r="D4" s="7">
        <v>578.1</v>
      </c>
      <c r="E4" s="7">
        <v>75.12</v>
      </c>
      <c r="F4" s="7">
        <v>283.32</v>
      </c>
      <c r="G4" s="7">
        <v>21.06</v>
      </c>
      <c r="H4" s="7">
        <f t="shared" si="0"/>
        <v>957.59999999999991</v>
      </c>
    </row>
    <row r="5" spans="1:8" ht="12" customHeight="1">
      <c r="A5" s="6" t="s">
        <v>427</v>
      </c>
      <c r="B5" s="6" t="s">
        <v>428</v>
      </c>
      <c r="C5" s="6" t="s">
        <v>19</v>
      </c>
      <c r="D5" s="7">
        <v>578.1</v>
      </c>
      <c r="E5" s="7">
        <v>148.38</v>
      </c>
      <c r="F5" s="7">
        <v>283.32</v>
      </c>
      <c r="G5" s="7">
        <v>21.06</v>
      </c>
      <c r="H5" s="7">
        <f t="shared" si="0"/>
        <v>1030.8599999999999</v>
      </c>
    </row>
    <row r="6" spans="1:8" ht="12" customHeight="1">
      <c r="A6" s="6" t="s">
        <v>425</v>
      </c>
      <c r="B6" s="6" t="s">
        <v>426</v>
      </c>
      <c r="C6" s="6" t="s">
        <v>45</v>
      </c>
      <c r="D6" s="7">
        <v>578.1</v>
      </c>
      <c r="E6" s="7">
        <v>148.38</v>
      </c>
      <c r="F6" s="7">
        <v>283.32</v>
      </c>
      <c r="G6" s="7">
        <v>21.06</v>
      </c>
      <c r="H6" s="7">
        <f t="shared" si="0"/>
        <v>1030.8599999999999</v>
      </c>
    </row>
    <row r="7" spans="1:8" ht="12" customHeight="1">
      <c r="A7" s="6" t="s">
        <v>419</v>
      </c>
      <c r="B7" s="6" t="s">
        <v>420</v>
      </c>
      <c r="C7" s="6" t="s">
        <v>45</v>
      </c>
      <c r="D7" s="7">
        <v>578.1</v>
      </c>
      <c r="E7" s="7">
        <v>148.38</v>
      </c>
      <c r="F7" s="7">
        <v>283.32</v>
      </c>
      <c r="G7" s="7">
        <v>21.06</v>
      </c>
      <c r="H7" s="7">
        <f t="shared" si="0"/>
        <v>1030.8599999999999</v>
      </c>
    </row>
    <row r="8" spans="1:8" ht="12" customHeight="1">
      <c r="A8" s="6" t="s">
        <v>415</v>
      </c>
      <c r="B8" s="6" t="s">
        <v>416</v>
      </c>
      <c r="C8" s="6" t="s">
        <v>45</v>
      </c>
      <c r="D8" s="7">
        <v>578.1</v>
      </c>
      <c r="E8" s="7">
        <v>148.38</v>
      </c>
      <c r="F8" s="7">
        <v>283.32</v>
      </c>
      <c r="G8" s="7">
        <v>21.06</v>
      </c>
      <c r="H8" s="7">
        <f t="shared" si="0"/>
        <v>1030.8599999999999</v>
      </c>
    </row>
    <row r="9" spans="1:8" ht="12" customHeight="1">
      <c r="A9" s="6" t="s">
        <v>421</v>
      </c>
      <c r="B9" s="6" t="s">
        <v>422</v>
      </c>
      <c r="C9" s="6" t="s">
        <v>45</v>
      </c>
      <c r="D9" s="7">
        <v>578.1</v>
      </c>
      <c r="E9" s="7">
        <v>215.36</v>
      </c>
      <c r="F9" s="7">
        <v>283.32</v>
      </c>
      <c r="G9" s="7">
        <v>21.06</v>
      </c>
      <c r="H9" s="7">
        <f t="shared" si="0"/>
        <v>1097.8399999999999</v>
      </c>
    </row>
    <row r="10" spans="1:8" ht="12" customHeight="1">
      <c r="A10" s="6" t="s">
        <v>413</v>
      </c>
      <c r="B10" s="6" t="s">
        <v>414</v>
      </c>
      <c r="C10" s="6" t="s">
        <v>45</v>
      </c>
      <c r="D10" s="7">
        <v>578.1</v>
      </c>
      <c r="E10" s="7">
        <v>252.58</v>
      </c>
      <c r="F10" s="7">
        <v>283.32</v>
      </c>
      <c r="G10" s="7">
        <v>21.06</v>
      </c>
      <c r="H10" s="7">
        <f t="shared" si="0"/>
        <v>1135.06</v>
      </c>
    </row>
    <row r="11" spans="1:8" ht="12" customHeight="1">
      <c r="A11" s="6" t="s">
        <v>429</v>
      </c>
      <c r="B11" s="6" t="s">
        <v>430</v>
      </c>
      <c r="C11" s="6" t="s">
        <v>19</v>
      </c>
      <c r="D11" s="7">
        <v>578.1</v>
      </c>
      <c r="E11" s="7">
        <v>252.58</v>
      </c>
      <c r="F11" s="7">
        <v>283.32</v>
      </c>
      <c r="G11" s="7">
        <v>21.06</v>
      </c>
      <c r="H11" s="7">
        <f t="shared" si="0"/>
        <v>1135.06</v>
      </c>
    </row>
    <row r="12" spans="1:8" ht="12" customHeight="1">
      <c r="A12" s="6" t="s">
        <v>417</v>
      </c>
      <c r="B12" s="6" t="s">
        <v>418</v>
      </c>
      <c r="C12" s="6" t="s">
        <v>45</v>
      </c>
      <c r="D12" s="7">
        <v>578.1</v>
      </c>
      <c r="E12" s="7">
        <v>252.58</v>
      </c>
      <c r="F12" s="7">
        <v>283.32</v>
      </c>
      <c r="G12" s="7">
        <v>21.06</v>
      </c>
      <c r="H12" s="7">
        <f t="shared" si="0"/>
        <v>1135.06</v>
      </c>
    </row>
    <row r="13" spans="1:8" ht="12" customHeight="1"/>
    <row r="14" spans="1:8" ht="12" customHeight="1"/>
    <row r="15" spans="1:8" ht="12" customHeight="1"/>
    <row r="16" spans="1:8" ht="12" customHeight="1">
      <c r="B16" s="8" t="s">
        <v>580</v>
      </c>
      <c r="C16" s="9">
        <f>COUNTIF(C2:C12,"&lt;&gt;D")</f>
        <v>2</v>
      </c>
      <c r="F16" s="10"/>
    </row>
    <row r="17" spans="2:3" ht="12" customHeight="1">
      <c r="B17" s="8" t="s">
        <v>581</v>
      </c>
      <c r="C17" s="9">
        <f>COUNTIF(C2:C12,"D")</f>
        <v>9</v>
      </c>
    </row>
    <row r="18" spans="2:3" ht="12" customHeight="1">
      <c r="B18" s="8" t="s">
        <v>582</v>
      </c>
      <c r="C18" s="11">
        <f>SUMIF(C2:C12,"H",H2:H12)</f>
        <v>2165.92</v>
      </c>
    </row>
    <row r="19" spans="2:3" ht="12" customHeight="1">
      <c r="B19" s="8" t="s">
        <v>583</v>
      </c>
      <c r="C19" s="9">
        <f>SUMIF(C2:C12,"D",H2:H12)</f>
        <v>9267.6699999999983</v>
      </c>
    </row>
    <row r="20" spans="2:3" ht="12" customHeight="1">
      <c r="B20" s="8" t="s">
        <v>584</v>
      </c>
      <c r="C20" s="12">
        <f>AVERAGE(H2:H12)</f>
        <v>1039.4172727272726</v>
      </c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baseColWidth="10" defaultRowHeight="15"/>
  <cols>
    <col min="1" max="1" width="22.42578125" style="134" bestFit="1" customWidth="1"/>
    <col min="2" max="16384" width="11.42578125" style="134"/>
  </cols>
  <sheetData>
    <row r="1" spans="1:6" ht="18.75">
      <c r="A1" s="132" t="s">
        <v>454</v>
      </c>
      <c r="B1" s="156"/>
      <c r="C1" s="157"/>
      <c r="D1" s="156"/>
      <c r="E1" s="156"/>
      <c r="F1" s="156"/>
    </row>
    <row r="2" spans="1:6" ht="18.75">
      <c r="A2" s="132" t="s">
        <v>457</v>
      </c>
      <c r="B2" s="156"/>
      <c r="C2" s="157"/>
      <c r="D2" s="156"/>
      <c r="E2" s="156"/>
      <c r="F2" s="156"/>
    </row>
    <row r="3" spans="1:6">
      <c r="A3" s="139"/>
      <c r="B3" s="139"/>
      <c r="C3" s="139"/>
      <c r="D3" s="139"/>
      <c r="E3" s="139"/>
      <c r="F3" s="139"/>
    </row>
    <row r="4" spans="1:6">
      <c r="A4" s="139"/>
      <c r="B4" s="139"/>
      <c r="C4" s="139"/>
      <c r="D4" s="139"/>
      <c r="E4" s="139"/>
      <c r="F4" s="139"/>
    </row>
    <row r="5" spans="1:6">
      <c r="A5" s="139"/>
      <c r="B5" s="139"/>
      <c r="C5" s="139"/>
      <c r="D5" s="139"/>
      <c r="E5" s="139"/>
      <c r="F5" s="139"/>
    </row>
    <row r="6" spans="1:6">
      <c r="A6" s="147" t="s">
        <v>0</v>
      </c>
      <c r="B6" s="148" t="s">
        <v>451</v>
      </c>
      <c r="C6" s="148" t="s">
        <v>455</v>
      </c>
      <c r="D6" s="148" t="s">
        <v>456</v>
      </c>
      <c r="E6" s="148" t="s">
        <v>452</v>
      </c>
      <c r="F6" s="148" t="s">
        <v>1</v>
      </c>
    </row>
    <row r="7" spans="1:6">
      <c r="A7" s="139" t="s">
        <v>2</v>
      </c>
      <c r="B7" s="149">
        <v>20000</v>
      </c>
      <c r="C7" s="149">
        <v>12000</v>
      </c>
      <c r="D7" s="149">
        <v>150000</v>
      </c>
      <c r="E7" s="149">
        <v>17500</v>
      </c>
      <c r="F7" s="144"/>
    </row>
    <row r="8" spans="1:6">
      <c r="A8" s="139" t="s">
        <v>3</v>
      </c>
      <c r="B8" s="149">
        <v>30000</v>
      </c>
      <c r="C8" s="149">
        <v>80000</v>
      </c>
      <c r="D8" s="149">
        <v>200000</v>
      </c>
      <c r="E8" s="149">
        <v>20000</v>
      </c>
      <c r="F8" s="144"/>
    </row>
    <row r="9" spans="1:6">
      <c r="A9" s="139" t="s">
        <v>4</v>
      </c>
      <c r="B9" s="149">
        <v>24000</v>
      </c>
      <c r="C9" s="149">
        <v>20000</v>
      </c>
      <c r="D9" s="149">
        <v>300000</v>
      </c>
      <c r="E9" s="149">
        <v>50000</v>
      </c>
      <c r="F9" s="144"/>
    </row>
    <row r="10" spans="1:6">
      <c r="A10" s="139" t="s">
        <v>5</v>
      </c>
      <c r="B10" s="149">
        <v>100000</v>
      </c>
      <c r="C10" s="149">
        <v>40000</v>
      </c>
      <c r="D10" s="149">
        <v>500000</v>
      </c>
      <c r="E10" s="149">
        <v>10000</v>
      </c>
      <c r="F10" s="144"/>
    </row>
    <row r="11" spans="1:6">
      <c r="A11" s="139" t="s">
        <v>6</v>
      </c>
      <c r="B11" s="149">
        <v>29000</v>
      </c>
      <c r="C11" s="149">
        <v>30000</v>
      </c>
      <c r="D11" s="149">
        <v>230000</v>
      </c>
      <c r="E11" s="149">
        <v>15000</v>
      </c>
      <c r="F11" s="144"/>
    </row>
    <row r="12" spans="1:6">
      <c r="A12" s="150"/>
      <c r="B12" s="151"/>
      <c r="C12" s="151"/>
      <c r="D12" s="151"/>
      <c r="E12" s="151"/>
      <c r="F12" s="150"/>
    </row>
    <row r="13" spans="1:6">
      <c r="A13" s="152" t="s">
        <v>1</v>
      </c>
      <c r="B13" s="144"/>
      <c r="C13" s="144"/>
      <c r="D13" s="144"/>
      <c r="E13" s="144"/>
      <c r="F13" s="139"/>
    </row>
    <row r="14" spans="1:6">
      <c r="A14" s="152" t="s">
        <v>433</v>
      </c>
      <c r="B14" s="144"/>
      <c r="C14" s="144"/>
      <c r="D14" s="144"/>
      <c r="E14" s="144"/>
      <c r="F14" s="139"/>
    </row>
    <row r="15" spans="1:6">
      <c r="A15" s="139"/>
      <c r="B15" s="139"/>
      <c r="C15" s="139"/>
      <c r="D15" s="139"/>
      <c r="E15" s="139"/>
      <c r="F15" s="139"/>
    </row>
    <row r="16" spans="1:6">
      <c r="A16" s="139"/>
      <c r="B16" s="139"/>
      <c r="C16" s="139"/>
      <c r="D16" s="139"/>
      <c r="E16" s="139"/>
      <c r="F16" s="139"/>
    </row>
    <row r="17" spans="1:6">
      <c r="B17" s="139"/>
      <c r="C17" s="139"/>
      <c r="D17" s="139"/>
      <c r="E17" s="139"/>
      <c r="F17" s="139"/>
    </row>
    <row r="18" spans="1:6">
      <c r="A18" s="139"/>
      <c r="B18" s="141" t="s">
        <v>451</v>
      </c>
      <c r="C18" s="141" t="s">
        <v>455</v>
      </c>
      <c r="D18" s="141" t="s">
        <v>456</v>
      </c>
      <c r="E18" s="141" t="s">
        <v>452</v>
      </c>
      <c r="F18" s="139"/>
    </row>
    <row r="19" spans="1:6">
      <c r="A19" s="139" t="s">
        <v>453</v>
      </c>
      <c r="B19" s="153">
        <v>0.87146755135648435</v>
      </c>
      <c r="C19" s="153">
        <v>1.3102063875566454</v>
      </c>
      <c r="D19" s="153">
        <v>4.026781099371342E-3</v>
      </c>
      <c r="E19" s="153">
        <v>0.33656677845491811</v>
      </c>
      <c r="F19" s="139"/>
    </row>
    <row r="20" spans="1:6">
      <c r="A20" s="139"/>
      <c r="B20" s="139"/>
      <c r="C20" s="139"/>
      <c r="D20" s="139"/>
      <c r="E20" s="139"/>
      <c r="F20" s="139"/>
    </row>
    <row r="21" spans="1:6">
      <c r="A21" s="139"/>
      <c r="B21" s="139"/>
      <c r="C21" s="139"/>
      <c r="D21" s="139"/>
      <c r="E21" s="139"/>
      <c r="F21" s="139"/>
    </row>
    <row r="22" spans="1:6">
      <c r="A22" s="139"/>
      <c r="B22" s="139"/>
      <c r="C22" s="139"/>
      <c r="D22" s="139"/>
      <c r="E22" s="139"/>
      <c r="F22" s="139"/>
    </row>
    <row r="23" spans="1:6">
      <c r="A23" s="139"/>
      <c r="B23" s="139"/>
      <c r="C23" s="139"/>
      <c r="D23" s="139"/>
      <c r="E23" s="139"/>
      <c r="F23" s="139"/>
    </row>
    <row r="24" spans="1:6">
      <c r="A24" s="139"/>
      <c r="B24" s="139"/>
      <c r="C24" s="139"/>
      <c r="D24" s="139"/>
      <c r="E24" s="139"/>
      <c r="F24" s="139"/>
    </row>
    <row r="25" spans="1:6">
      <c r="A25" s="139"/>
      <c r="B25" s="139"/>
      <c r="C25" s="139"/>
      <c r="D25" s="139"/>
      <c r="E25" s="139"/>
      <c r="F25" s="139"/>
    </row>
    <row r="26" spans="1:6">
      <c r="A26" s="139"/>
      <c r="B26" s="139"/>
      <c r="C26" s="139"/>
      <c r="D26" s="139"/>
      <c r="E26" s="139"/>
      <c r="F26" s="139"/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Pàgina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baseColWidth="10" defaultRowHeight="15"/>
  <cols>
    <col min="1" max="1" width="22.42578125" style="134" bestFit="1" customWidth="1"/>
    <col min="2" max="5" width="11.42578125" style="134"/>
    <col min="6" max="6" width="14.28515625" style="134" customWidth="1"/>
    <col min="7" max="16384" width="11.42578125" style="134"/>
  </cols>
  <sheetData>
    <row r="1" spans="1:6" ht="18.75">
      <c r="A1" s="132" t="s">
        <v>454</v>
      </c>
      <c r="B1" s="156"/>
      <c r="C1" s="157"/>
      <c r="D1" s="156"/>
      <c r="E1" s="156"/>
      <c r="F1" s="156"/>
    </row>
    <row r="2" spans="1:6" ht="18.75">
      <c r="A2" s="132" t="s">
        <v>457</v>
      </c>
      <c r="B2" s="156"/>
      <c r="C2" s="157"/>
      <c r="D2" s="156"/>
      <c r="E2" s="156"/>
      <c r="F2" s="156"/>
    </row>
    <row r="3" spans="1:6">
      <c r="A3" s="139"/>
      <c r="B3" s="139"/>
      <c r="C3" s="139"/>
      <c r="D3" s="139"/>
      <c r="E3" s="139"/>
      <c r="F3" s="139"/>
    </row>
    <row r="4" spans="1:6">
      <c r="A4" s="139"/>
      <c r="B4" s="139"/>
      <c r="C4" s="139"/>
      <c r="D4" s="139"/>
      <c r="E4" s="139"/>
      <c r="F4" s="139"/>
    </row>
    <row r="5" spans="1:6">
      <c r="A5" s="139"/>
      <c r="B5" s="139"/>
      <c r="C5" s="139"/>
      <c r="D5" s="139"/>
      <c r="E5" s="139"/>
      <c r="F5" s="139"/>
    </row>
    <row r="6" spans="1:6">
      <c r="A6" s="147" t="s">
        <v>0</v>
      </c>
      <c r="B6" s="148" t="s">
        <v>451</v>
      </c>
      <c r="C6" s="148" t="s">
        <v>455</v>
      </c>
      <c r="D6" s="148" t="s">
        <v>456</v>
      </c>
      <c r="E6" s="148" t="s">
        <v>452</v>
      </c>
      <c r="F6" s="148" t="s">
        <v>1</v>
      </c>
    </row>
    <row r="7" spans="1:6">
      <c r="A7" s="139" t="s">
        <v>2</v>
      </c>
      <c r="B7" s="149">
        <v>20000</v>
      </c>
      <c r="C7" s="149">
        <v>12000</v>
      </c>
      <c r="D7" s="149">
        <v>150000</v>
      </c>
      <c r="E7" s="149">
        <v>17500</v>
      </c>
      <c r="F7" s="145">
        <f>B7*$B$19+C7*$C$19+D7*$D$19+E7*$E$19</f>
        <v>39645.763465676195</v>
      </c>
    </row>
    <row r="8" spans="1:6">
      <c r="A8" s="139" t="s">
        <v>3</v>
      </c>
      <c r="B8" s="149">
        <v>30000</v>
      </c>
      <c r="C8" s="149">
        <v>80000</v>
      </c>
      <c r="D8" s="149">
        <v>200000</v>
      </c>
      <c r="E8" s="149">
        <v>20000</v>
      </c>
      <c r="F8" s="145">
        <f>B8*$B$19+C8*$C$19+D8*$D$19+E8*$E$19</f>
        <v>138497.22933419878</v>
      </c>
    </row>
    <row r="9" spans="1:6">
      <c r="A9" s="139" t="s">
        <v>4</v>
      </c>
      <c r="B9" s="149">
        <v>24000</v>
      </c>
      <c r="C9" s="149">
        <v>20000</v>
      </c>
      <c r="D9" s="149">
        <v>300000</v>
      </c>
      <c r="E9" s="149">
        <v>50000</v>
      </c>
      <c r="F9" s="145">
        <f>B9*$B$19+C9*$C$19+D9*$D$19+E9*$E$19</f>
        <v>65155.722236245841</v>
      </c>
    </row>
    <row r="10" spans="1:6">
      <c r="A10" s="139" t="s">
        <v>5</v>
      </c>
      <c r="B10" s="149">
        <v>100000</v>
      </c>
      <c r="C10" s="149">
        <v>40000</v>
      </c>
      <c r="D10" s="149">
        <v>500000</v>
      </c>
      <c r="E10" s="149">
        <v>10000</v>
      </c>
      <c r="F10" s="145">
        <f>B10*$B$19+C10*$C$19+D10*$D$19+E10*$E$19</f>
        <v>144934.06897214908</v>
      </c>
    </row>
    <row r="11" spans="1:6">
      <c r="A11" s="139" t="s">
        <v>6</v>
      </c>
      <c r="B11" s="149">
        <v>29000</v>
      </c>
      <c r="C11" s="149">
        <v>30000</v>
      </c>
      <c r="D11" s="149">
        <v>230000</v>
      </c>
      <c r="E11" s="149">
        <v>15000</v>
      </c>
      <c r="F11" s="145">
        <f>B11*$B$19+C11*$C$19+D11*$D$19+E11*$E$19</f>
        <v>70553.411945716594</v>
      </c>
    </row>
    <row r="12" spans="1:6">
      <c r="A12" s="150"/>
      <c r="B12" s="151"/>
      <c r="C12" s="151"/>
      <c r="D12" s="151"/>
      <c r="E12" s="151"/>
      <c r="F12" s="154"/>
    </row>
    <row r="13" spans="1:6">
      <c r="A13" s="152" t="s">
        <v>1</v>
      </c>
      <c r="B13" s="155">
        <f>SUM(B7:B11)</f>
        <v>203000</v>
      </c>
      <c r="C13" s="155">
        <f>SUM(C7:C11)</f>
        <v>182000</v>
      </c>
      <c r="D13" s="155">
        <f>SUM(D7:D11)</f>
        <v>1380000</v>
      </c>
      <c r="E13" s="155">
        <f>SUM(E7:E11)</f>
        <v>112500</v>
      </c>
      <c r="F13" s="139"/>
    </row>
    <row r="14" spans="1:6">
      <c r="A14" s="152" t="s">
        <v>433</v>
      </c>
      <c r="B14" s="155">
        <f>B13*B19</f>
        <v>176907.91292536631</v>
      </c>
      <c r="C14" s="155">
        <f>C13*C19</f>
        <v>238457.56253530947</v>
      </c>
      <c r="D14" s="155">
        <f>D13*D19</f>
        <v>5556.9579171324522</v>
      </c>
      <c r="E14" s="155">
        <f>E13*E19</f>
        <v>37863.762576178291</v>
      </c>
      <c r="F14" s="149"/>
    </row>
    <row r="15" spans="1:6">
      <c r="A15" s="139"/>
      <c r="B15" s="139"/>
      <c r="C15" s="139"/>
      <c r="D15" s="139"/>
      <c r="E15" s="139"/>
      <c r="F15" s="139"/>
    </row>
    <row r="16" spans="1:6">
      <c r="A16" s="139"/>
      <c r="B16" s="139"/>
      <c r="C16" s="139"/>
      <c r="D16" s="139"/>
      <c r="E16" s="139"/>
      <c r="F16" s="139"/>
    </row>
    <row r="17" spans="1:6">
      <c r="B17" s="139"/>
      <c r="C17" s="139"/>
      <c r="D17" s="139"/>
      <c r="E17" s="139"/>
      <c r="F17" s="139"/>
    </row>
    <row r="18" spans="1:6">
      <c r="A18" s="139"/>
      <c r="B18" s="141" t="s">
        <v>451</v>
      </c>
      <c r="C18" s="141" t="s">
        <v>455</v>
      </c>
      <c r="D18" s="141" t="s">
        <v>456</v>
      </c>
      <c r="E18" s="141" t="s">
        <v>452</v>
      </c>
      <c r="F18" s="139"/>
    </row>
    <row r="19" spans="1:6">
      <c r="A19" s="139" t="s">
        <v>453</v>
      </c>
      <c r="B19" s="153">
        <v>0.87146755135648435</v>
      </c>
      <c r="C19" s="153">
        <v>1.3102063875566454</v>
      </c>
      <c r="D19" s="153">
        <v>4.026781099371342E-3</v>
      </c>
      <c r="E19" s="153">
        <v>0.33656677845491811</v>
      </c>
      <c r="F19" s="139"/>
    </row>
    <row r="20" spans="1:6">
      <c r="A20" s="139"/>
      <c r="B20" s="139"/>
      <c r="C20" s="139"/>
      <c r="D20" s="139"/>
      <c r="E20" s="139"/>
      <c r="F20" s="139"/>
    </row>
    <row r="21" spans="1:6">
      <c r="A21" s="139"/>
      <c r="B21" s="139"/>
      <c r="C21" s="139"/>
      <c r="D21" s="139"/>
      <c r="E21" s="139"/>
      <c r="F21" s="139"/>
    </row>
    <row r="22" spans="1:6">
      <c r="A22" s="139"/>
      <c r="B22" s="139"/>
      <c r="C22" s="139"/>
      <c r="D22" s="139"/>
      <c r="E22" s="139"/>
      <c r="F22" s="139"/>
    </row>
    <row r="23" spans="1:6">
      <c r="A23" s="139"/>
      <c r="B23" s="139"/>
      <c r="C23" s="139"/>
      <c r="D23" s="139"/>
      <c r="E23" s="139"/>
      <c r="F23" s="139"/>
    </row>
    <row r="24" spans="1:6">
      <c r="A24" s="139"/>
      <c r="B24" s="139"/>
      <c r="C24" s="139"/>
      <c r="D24" s="139"/>
      <c r="E24" s="139"/>
      <c r="F24" s="139"/>
    </row>
    <row r="25" spans="1:6">
      <c r="A25" s="139"/>
      <c r="B25" s="139"/>
      <c r="C25" s="139"/>
      <c r="D25" s="139"/>
      <c r="E25" s="139"/>
      <c r="F25" s="139"/>
    </row>
    <row r="26" spans="1:6">
      <c r="A26" s="139"/>
      <c r="B26" s="139"/>
      <c r="C26" s="139"/>
      <c r="D26" s="139"/>
      <c r="E26" s="139"/>
      <c r="F26" s="139"/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Pàgina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F7" sqref="F7"/>
    </sheetView>
  </sheetViews>
  <sheetFormatPr baseColWidth="10" defaultRowHeight="12.75"/>
  <cols>
    <col min="1" max="1" width="14.42578125" style="1" bestFit="1" customWidth="1"/>
    <col min="2" max="16384" width="11.42578125" style="1"/>
  </cols>
  <sheetData>
    <row r="1" spans="1:8" ht="18.75">
      <c r="A1" s="130" t="s">
        <v>473</v>
      </c>
      <c r="B1" s="75"/>
      <c r="C1" s="75"/>
      <c r="D1" s="75"/>
      <c r="E1" s="75"/>
      <c r="F1" s="75"/>
      <c r="G1" s="75"/>
      <c r="H1" s="75"/>
    </row>
    <row r="2" spans="1:8" ht="15">
      <c r="A2" s="158" t="s">
        <v>458</v>
      </c>
      <c r="B2" s="146"/>
      <c r="C2" s="146"/>
      <c r="D2" s="146"/>
      <c r="E2" s="146"/>
      <c r="F2" s="146"/>
      <c r="G2" s="146"/>
      <c r="H2" s="146"/>
    </row>
    <row r="3" spans="1:8" ht="15">
      <c r="A3" s="158" t="s">
        <v>459</v>
      </c>
      <c r="B3" s="146"/>
      <c r="C3" s="146"/>
      <c r="D3" s="146"/>
      <c r="E3" s="146"/>
      <c r="F3" s="146"/>
      <c r="G3" s="146"/>
      <c r="H3" s="146"/>
    </row>
    <row r="4" spans="1:8" ht="15">
      <c r="A4" s="146"/>
      <c r="B4" s="146"/>
      <c r="C4" s="146"/>
      <c r="D4" s="146"/>
      <c r="E4" s="146"/>
      <c r="F4" s="146"/>
      <c r="G4" s="146"/>
      <c r="H4" s="146"/>
    </row>
    <row r="5" spans="1:8" ht="15">
      <c r="A5" s="146" t="s">
        <v>460</v>
      </c>
      <c r="B5" s="146"/>
      <c r="C5" s="146"/>
      <c r="D5" s="146"/>
      <c r="E5" s="146"/>
      <c r="F5" s="146"/>
      <c r="G5" s="146"/>
      <c r="H5" s="146"/>
    </row>
    <row r="6" spans="1:8" ht="15">
      <c r="A6" s="134"/>
      <c r="B6" s="134"/>
      <c r="C6" s="134"/>
      <c r="D6" s="134"/>
      <c r="E6" s="134"/>
      <c r="F6" s="134"/>
      <c r="G6" s="134"/>
      <c r="H6" s="134"/>
    </row>
    <row r="7" spans="1:8" ht="15.75" thickBot="1">
      <c r="A7" s="159" t="s">
        <v>461</v>
      </c>
      <c r="B7" s="159">
        <v>2015</v>
      </c>
      <c r="C7" s="159">
        <v>2016</v>
      </c>
      <c r="D7" s="159">
        <v>2017</v>
      </c>
      <c r="E7" s="159">
        <v>2018</v>
      </c>
      <c r="F7" s="159" t="s">
        <v>472</v>
      </c>
      <c r="G7" s="159" t="s">
        <v>474</v>
      </c>
      <c r="H7" s="159" t="s">
        <v>475</v>
      </c>
    </row>
    <row r="8" spans="1:8" ht="15.75" thickTop="1">
      <c r="A8" s="160" t="s">
        <v>462</v>
      </c>
      <c r="B8" s="134">
        <v>4</v>
      </c>
      <c r="C8" s="134">
        <v>5</v>
      </c>
      <c r="D8" s="134">
        <v>5</v>
      </c>
      <c r="E8" s="134">
        <v>3</v>
      </c>
      <c r="F8" s="161"/>
      <c r="G8" s="161"/>
      <c r="H8" s="160"/>
    </row>
    <row r="9" spans="1:8" ht="15">
      <c r="A9" s="160" t="s">
        <v>463</v>
      </c>
      <c r="B9" s="134">
        <v>10</v>
      </c>
      <c r="C9" s="134">
        <v>9</v>
      </c>
      <c r="D9" s="134">
        <v>11</v>
      </c>
      <c r="E9" s="134">
        <v>12</v>
      </c>
      <c r="F9" s="161"/>
      <c r="G9" s="161"/>
      <c r="H9" s="160"/>
    </row>
    <row r="10" spans="1:8" ht="15">
      <c r="A10" s="160"/>
      <c r="B10" s="134">
        <v>15</v>
      </c>
      <c r="C10" s="134">
        <v>15</v>
      </c>
      <c r="D10" s="134">
        <v>13</v>
      </c>
      <c r="E10" s="134">
        <v>13</v>
      </c>
      <c r="F10" s="161"/>
      <c r="G10" s="161"/>
      <c r="H10" s="160"/>
    </row>
    <row r="11" spans="1:8" ht="15">
      <c r="A11" s="160"/>
      <c r="B11" s="134">
        <v>17</v>
      </c>
      <c r="C11" s="134">
        <v>17</v>
      </c>
      <c r="D11" s="134">
        <v>17</v>
      </c>
      <c r="E11" s="134">
        <v>18</v>
      </c>
      <c r="F11" s="161"/>
      <c r="G11" s="161"/>
      <c r="H11" s="160"/>
    </row>
    <row r="12" spans="1:8" ht="15">
      <c r="A12" s="160"/>
      <c r="B12" s="134">
        <v>18</v>
      </c>
      <c r="C12" s="134">
        <v>19</v>
      </c>
      <c r="D12" s="134">
        <v>18</v>
      </c>
      <c r="E12" s="134">
        <v>18</v>
      </c>
      <c r="F12" s="161"/>
      <c r="G12" s="161"/>
      <c r="H12" s="160"/>
    </row>
    <row r="13" spans="1:8" ht="15">
      <c r="A13" s="160"/>
      <c r="B13" s="134">
        <v>21</v>
      </c>
      <c r="C13" s="134">
        <v>20</v>
      </c>
      <c r="D13" s="134">
        <v>22</v>
      </c>
      <c r="E13" s="134">
        <v>23</v>
      </c>
      <c r="F13" s="161"/>
      <c r="G13" s="161"/>
      <c r="H13" s="160"/>
    </row>
    <row r="14" spans="1:8" ht="15">
      <c r="A14" s="160"/>
      <c r="B14" s="134">
        <v>27</v>
      </c>
      <c r="C14" s="134">
        <v>27</v>
      </c>
      <c r="D14" s="134">
        <v>27</v>
      </c>
      <c r="E14" s="134">
        <v>27</v>
      </c>
      <c r="F14" s="161"/>
      <c r="G14" s="161"/>
      <c r="H14" s="160"/>
    </row>
    <row r="15" spans="1:8" ht="15">
      <c r="A15" s="160"/>
      <c r="B15" s="134">
        <v>27</v>
      </c>
      <c r="C15" s="134">
        <v>28</v>
      </c>
      <c r="D15" s="134">
        <v>26</v>
      </c>
      <c r="E15" s="134">
        <v>28</v>
      </c>
      <c r="F15" s="161"/>
      <c r="G15" s="161"/>
      <c r="H15" s="160"/>
    </row>
    <row r="16" spans="1:8" ht="15">
      <c r="A16" s="160"/>
      <c r="B16" s="134">
        <v>19</v>
      </c>
      <c r="C16" s="134">
        <v>18</v>
      </c>
      <c r="D16" s="134">
        <v>19</v>
      </c>
      <c r="E16" s="134">
        <v>17</v>
      </c>
      <c r="F16" s="161"/>
      <c r="G16" s="161"/>
      <c r="H16" s="160"/>
    </row>
    <row r="17" spans="1:8" ht="15">
      <c r="A17" s="160"/>
      <c r="B17" s="134">
        <v>12</v>
      </c>
      <c r="C17" s="134">
        <v>13</v>
      </c>
      <c r="D17" s="134">
        <v>11</v>
      </c>
      <c r="E17" s="134">
        <v>10</v>
      </c>
      <c r="F17" s="161"/>
      <c r="G17" s="161"/>
      <c r="H17" s="160"/>
    </row>
    <row r="18" spans="1:8" ht="15">
      <c r="A18" s="160"/>
      <c r="B18" s="134">
        <v>9</v>
      </c>
      <c r="C18" s="134">
        <v>9</v>
      </c>
      <c r="D18" s="134">
        <v>8</v>
      </c>
      <c r="E18" s="134">
        <v>8</v>
      </c>
      <c r="F18" s="161"/>
      <c r="G18" s="161"/>
      <c r="H18" s="160"/>
    </row>
    <row r="19" spans="1:8" ht="15">
      <c r="A19" s="160"/>
      <c r="B19" s="134">
        <v>5</v>
      </c>
      <c r="C19" s="134">
        <v>6</v>
      </c>
      <c r="D19" s="134">
        <v>6</v>
      </c>
      <c r="E19" s="134">
        <v>6</v>
      </c>
      <c r="F19" s="161"/>
      <c r="G19" s="161"/>
      <c r="H19" s="160"/>
    </row>
    <row r="20" spans="1:8" s="131" customFormat="1" ht="15.75" thickBot="1">
      <c r="A20" s="162"/>
      <c r="B20" s="162"/>
      <c r="C20" s="162"/>
      <c r="D20" s="162"/>
      <c r="E20" s="162"/>
      <c r="F20" s="163"/>
      <c r="G20" s="163"/>
      <c r="H20" s="164"/>
    </row>
    <row r="21" spans="1:8" ht="15.75" thickTop="1">
      <c r="A21" s="134"/>
      <c r="B21" s="134"/>
      <c r="C21" s="134"/>
      <c r="D21" s="134"/>
      <c r="E21" s="134"/>
      <c r="F21" s="134"/>
      <c r="G21" s="134"/>
      <c r="H21" s="134"/>
    </row>
    <row r="22" spans="1:8" ht="15">
      <c r="A22" s="165" t="s">
        <v>476</v>
      </c>
      <c r="B22" s="160"/>
      <c r="C22" s="160"/>
      <c r="D22" s="160"/>
      <c r="E22" s="160"/>
      <c r="F22" s="134"/>
      <c r="G22" s="134"/>
      <c r="H22" s="134"/>
    </row>
    <row r="23" spans="1:8" ht="15">
      <c r="A23" s="165" t="s">
        <v>434</v>
      </c>
      <c r="B23" s="160"/>
      <c r="C23" s="160"/>
      <c r="D23" s="160"/>
      <c r="E23" s="160"/>
      <c r="F23" s="134"/>
      <c r="G23" s="134"/>
      <c r="H23" s="134"/>
    </row>
    <row r="24" spans="1:8" ht="15">
      <c r="A24" s="165" t="s">
        <v>477</v>
      </c>
      <c r="B24" s="160"/>
      <c r="C24" s="160"/>
      <c r="D24" s="160"/>
      <c r="E24" s="160"/>
      <c r="F24" s="134"/>
      <c r="G24" s="134"/>
      <c r="H24" s="134"/>
    </row>
  </sheetData>
  <phoneticPr fontId="0" type="noConversion"/>
  <printOptions gridLines="1" gridLinesSet="0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Pàgina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F7" sqref="F7"/>
    </sheetView>
  </sheetViews>
  <sheetFormatPr baseColWidth="10" defaultRowHeight="12.75"/>
  <cols>
    <col min="1" max="1" width="14.42578125" style="1" bestFit="1" customWidth="1"/>
    <col min="2" max="16384" width="11.42578125" style="1"/>
  </cols>
  <sheetData>
    <row r="1" spans="1:8" ht="18.75">
      <c r="A1" s="130" t="s">
        <v>473</v>
      </c>
      <c r="B1" s="75"/>
      <c r="C1" s="75"/>
      <c r="D1" s="75"/>
      <c r="E1" s="75"/>
      <c r="F1" s="75"/>
      <c r="G1" s="75"/>
      <c r="H1" s="75"/>
    </row>
    <row r="2" spans="1:8" ht="15">
      <c r="A2" s="158" t="s">
        <v>458</v>
      </c>
      <c r="B2" s="146"/>
      <c r="C2" s="146"/>
      <c r="D2" s="146"/>
      <c r="E2" s="146"/>
      <c r="F2" s="146"/>
      <c r="G2" s="146"/>
      <c r="H2" s="146"/>
    </row>
    <row r="3" spans="1:8" ht="15">
      <c r="A3" s="158" t="s">
        <v>459</v>
      </c>
      <c r="B3" s="146"/>
      <c r="C3" s="146"/>
      <c r="D3" s="146"/>
      <c r="E3" s="146"/>
      <c r="F3" s="146"/>
      <c r="G3" s="146"/>
      <c r="H3" s="146"/>
    </row>
    <row r="4" spans="1:8" ht="15">
      <c r="A4" s="146"/>
      <c r="B4" s="146"/>
      <c r="C4" s="146"/>
      <c r="D4" s="146"/>
      <c r="E4" s="146"/>
      <c r="F4" s="146"/>
      <c r="G4" s="146"/>
      <c r="H4" s="146"/>
    </row>
    <row r="5" spans="1:8" ht="15">
      <c r="A5" s="146" t="s">
        <v>460</v>
      </c>
      <c r="B5" s="146"/>
      <c r="C5" s="146"/>
      <c r="D5" s="146"/>
      <c r="E5" s="146"/>
      <c r="F5" s="146"/>
      <c r="G5" s="146"/>
      <c r="H5" s="146"/>
    </row>
    <row r="6" spans="1:8" ht="15">
      <c r="A6" s="134"/>
      <c r="B6" s="134"/>
      <c r="C6" s="134"/>
      <c r="D6" s="134"/>
      <c r="E6" s="134"/>
      <c r="F6" s="134"/>
      <c r="G6" s="134"/>
      <c r="H6" s="134"/>
    </row>
    <row r="7" spans="1:8" ht="15.75" thickBot="1">
      <c r="A7" s="159" t="s">
        <v>461</v>
      </c>
      <c r="B7" s="159">
        <v>2015</v>
      </c>
      <c r="C7" s="159">
        <v>2016</v>
      </c>
      <c r="D7" s="159">
        <v>2017</v>
      </c>
      <c r="E7" s="159">
        <v>2018</v>
      </c>
      <c r="F7" s="159" t="s">
        <v>472</v>
      </c>
      <c r="G7" s="159" t="s">
        <v>474</v>
      </c>
      <c r="H7" s="159" t="s">
        <v>475</v>
      </c>
    </row>
    <row r="8" spans="1:8" ht="15.75" thickTop="1">
      <c r="A8" s="160" t="s">
        <v>462</v>
      </c>
      <c r="B8" s="134">
        <v>4</v>
      </c>
      <c r="C8" s="134">
        <v>5</v>
      </c>
      <c r="D8" s="134">
        <v>5</v>
      </c>
      <c r="E8" s="134">
        <v>3</v>
      </c>
      <c r="F8" s="161">
        <f>AVERAGE(B8:E8)</f>
        <v>4.25</v>
      </c>
      <c r="G8" s="166">
        <f>MAX(B8:E8)</f>
        <v>5</v>
      </c>
      <c r="H8" s="160">
        <f>MIN(B8:E8)</f>
        <v>3</v>
      </c>
    </row>
    <row r="9" spans="1:8" ht="15">
      <c r="A9" s="160" t="s">
        <v>463</v>
      </c>
      <c r="B9" s="134">
        <v>10</v>
      </c>
      <c r="C9" s="134">
        <v>9</v>
      </c>
      <c r="D9" s="134">
        <v>11</v>
      </c>
      <c r="E9" s="134">
        <v>12</v>
      </c>
      <c r="F9" s="161">
        <f t="shared" ref="F9:F19" si="0">AVERAGE(B9:E9)</f>
        <v>10.5</v>
      </c>
      <c r="G9" s="166">
        <f t="shared" ref="G9:G19" si="1">MAX(B9:E9)</f>
        <v>12</v>
      </c>
      <c r="H9" s="160">
        <f t="shared" ref="H9:H19" si="2">MIN(B9:E9)</f>
        <v>9</v>
      </c>
    </row>
    <row r="10" spans="1:8" ht="15">
      <c r="A10" s="160" t="s">
        <v>464</v>
      </c>
      <c r="B10" s="134">
        <v>15</v>
      </c>
      <c r="C10" s="134">
        <v>15</v>
      </c>
      <c r="D10" s="134">
        <v>13</v>
      </c>
      <c r="E10" s="134">
        <v>13</v>
      </c>
      <c r="F10" s="161">
        <f t="shared" si="0"/>
        <v>14</v>
      </c>
      <c r="G10" s="166">
        <f t="shared" si="1"/>
        <v>15</v>
      </c>
      <c r="H10" s="160">
        <f t="shared" si="2"/>
        <v>13</v>
      </c>
    </row>
    <row r="11" spans="1:8" ht="15">
      <c r="A11" s="160" t="s">
        <v>435</v>
      </c>
      <c r="B11" s="134">
        <v>17</v>
      </c>
      <c r="C11" s="134">
        <v>17</v>
      </c>
      <c r="D11" s="134">
        <v>17</v>
      </c>
      <c r="E11" s="134">
        <v>18</v>
      </c>
      <c r="F11" s="161">
        <f t="shared" si="0"/>
        <v>17.25</v>
      </c>
      <c r="G11" s="166">
        <f t="shared" si="1"/>
        <v>18</v>
      </c>
      <c r="H11" s="160">
        <f t="shared" si="2"/>
        <v>17</v>
      </c>
    </row>
    <row r="12" spans="1:8" ht="15">
      <c r="A12" s="160" t="s">
        <v>465</v>
      </c>
      <c r="B12" s="134">
        <v>18</v>
      </c>
      <c r="C12" s="134">
        <v>19</v>
      </c>
      <c r="D12" s="134">
        <v>18</v>
      </c>
      <c r="E12" s="134">
        <v>18</v>
      </c>
      <c r="F12" s="161">
        <f t="shared" si="0"/>
        <v>18.25</v>
      </c>
      <c r="G12" s="166">
        <f t="shared" si="1"/>
        <v>19</v>
      </c>
      <c r="H12" s="160">
        <f t="shared" si="2"/>
        <v>18</v>
      </c>
    </row>
    <row r="13" spans="1:8" ht="15">
      <c r="A13" s="160" t="s">
        <v>466</v>
      </c>
      <c r="B13" s="134">
        <v>21</v>
      </c>
      <c r="C13" s="134">
        <v>20</v>
      </c>
      <c r="D13" s="134">
        <v>22</v>
      </c>
      <c r="E13" s="134">
        <v>23</v>
      </c>
      <c r="F13" s="161">
        <f t="shared" si="0"/>
        <v>21.5</v>
      </c>
      <c r="G13" s="166">
        <f t="shared" si="1"/>
        <v>23</v>
      </c>
      <c r="H13" s="160">
        <f t="shared" si="2"/>
        <v>20</v>
      </c>
    </row>
    <row r="14" spans="1:8" ht="15">
      <c r="A14" s="160" t="s">
        <v>467</v>
      </c>
      <c r="B14" s="134">
        <v>27</v>
      </c>
      <c r="C14" s="134">
        <v>27</v>
      </c>
      <c r="D14" s="134">
        <v>27</v>
      </c>
      <c r="E14" s="134">
        <v>27</v>
      </c>
      <c r="F14" s="161">
        <f t="shared" si="0"/>
        <v>27</v>
      </c>
      <c r="G14" s="166">
        <f t="shared" si="1"/>
        <v>27</v>
      </c>
      <c r="H14" s="160">
        <f t="shared" si="2"/>
        <v>27</v>
      </c>
    </row>
    <row r="15" spans="1:8" ht="15">
      <c r="A15" s="160" t="s">
        <v>468</v>
      </c>
      <c r="B15" s="134">
        <v>27</v>
      </c>
      <c r="C15" s="134">
        <v>28</v>
      </c>
      <c r="D15" s="134">
        <v>26</v>
      </c>
      <c r="E15" s="134">
        <v>28</v>
      </c>
      <c r="F15" s="161">
        <f t="shared" si="0"/>
        <v>27.25</v>
      </c>
      <c r="G15" s="166">
        <f t="shared" si="1"/>
        <v>28</v>
      </c>
      <c r="H15" s="160">
        <f t="shared" si="2"/>
        <v>26</v>
      </c>
    </row>
    <row r="16" spans="1:8" ht="15">
      <c r="A16" s="160" t="s">
        <v>469</v>
      </c>
      <c r="B16" s="134">
        <v>19</v>
      </c>
      <c r="C16" s="134">
        <v>18</v>
      </c>
      <c r="D16" s="134">
        <v>19</v>
      </c>
      <c r="E16" s="134">
        <v>17</v>
      </c>
      <c r="F16" s="161">
        <f t="shared" si="0"/>
        <v>18.25</v>
      </c>
      <c r="G16" s="166">
        <f t="shared" si="1"/>
        <v>19</v>
      </c>
      <c r="H16" s="160">
        <f t="shared" si="2"/>
        <v>17</v>
      </c>
    </row>
    <row r="17" spans="1:8" ht="15">
      <c r="A17" s="160" t="s">
        <v>436</v>
      </c>
      <c r="B17" s="134">
        <v>12</v>
      </c>
      <c r="C17" s="134">
        <v>13</v>
      </c>
      <c r="D17" s="134">
        <v>11</v>
      </c>
      <c r="E17" s="134">
        <v>10</v>
      </c>
      <c r="F17" s="161">
        <f t="shared" si="0"/>
        <v>11.5</v>
      </c>
      <c r="G17" s="166">
        <f t="shared" si="1"/>
        <v>13</v>
      </c>
      <c r="H17" s="160">
        <f t="shared" si="2"/>
        <v>10</v>
      </c>
    </row>
    <row r="18" spans="1:8" ht="15">
      <c r="A18" s="160" t="s">
        <v>470</v>
      </c>
      <c r="B18" s="134">
        <v>9</v>
      </c>
      <c r="C18" s="134">
        <v>9</v>
      </c>
      <c r="D18" s="134">
        <v>8</v>
      </c>
      <c r="E18" s="134">
        <v>8</v>
      </c>
      <c r="F18" s="161">
        <f t="shared" si="0"/>
        <v>8.5</v>
      </c>
      <c r="G18" s="166">
        <f t="shared" si="1"/>
        <v>9</v>
      </c>
      <c r="H18" s="160">
        <f t="shared" si="2"/>
        <v>8</v>
      </c>
    </row>
    <row r="19" spans="1:8" ht="15">
      <c r="A19" s="160" t="s">
        <v>471</v>
      </c>
      <c r="B19" s="134">
        <v>5</v>
      </c>
      <c r="C19" s="134">
        <v>6</v>
      </c>
      <c r="D19" s="134">
        <v>6</v>
      </c>
      <c r="E19" s="134">
        <v>6</v>
      </c>
      <c r="F19" s="161">
        <f t="shared" si="0"/>
        <v>5.75</v>
      </c>
      <c r="G19" s="166">
        <f t="shared" si="1"/>
        <v>6</v>
      </c>
      <c r="H19" s="160">
        <f t="shared" si="2"/>
        <v>5</v>
      </c>
    </row>
    <row r="20" spans="1:8" s="131" customFormat="1" ht="15.75" thickBot="1">
      <c r="A20" s="162"/>
      <c r="B20" s="162"/>
      <c r="C20" s="162"/>
      <c r="D20" s="162"/>
      <c r="E20" s="162"/>
      <c r="F20" s="163"/>
      <c r="G20" s="163"/>
      <c r="H20" s="164"/>
    </row>
    <row r="21" spans="1:8" ht="15.75" thickTop="1">
      <c r="A21" s="134"/>
      <c r="B21" s="134"/>
      <c r="C21" s="134"/>
      <c r="D21" s="134"/>
      <c r="E21" s="134"/>
      <c r="F21" s="134"/>
      <c r="G21" s="134"/>
      <c r="H21" s="134"/>
    </row>
    <row r="22" spans="1:8" ht="15">
      <c r="A22" s="165" t="s">
        <v>476</v>
      </c>
      <c r="B22" s="160">
        <f>MAX(B8:B19)</f>
        <v>27</v>
      </c>
      <c r="C22" s="160">
        <f>MAX(C8:C19)</f>
        <v>28</v>
      </c>
      <c r="D22" s="160">
        <f>MAX(D8:D19)</f>
        <v>27</v>
      </c>
      <c r="E22" s="160">
        <f>MAX(E8:E19)</f>
        <v>28</v>
      </c>
      <c r="F22" s="134"/>
      <c r="G22" s="134"/>
      <c r="H22" s="134"/>
    </row>
    <row r="23" spans="1:8" ht="15">
      <c r="A23" s="165" t="s">
        <v>434</v>
      </c>
      <c r="B23" s="160">
        <f>MIN(B8:B19)</f>
        <v>4</v>
      </c>
      <c r="C23" s="160">
        <f>MIN(C8:C19)</f>
        <v>5</v>
      </c>
      <c r="D23" s="160">
        <f>MIN(D8:D19)</f>
        <v>5</v>
      </c>
      <c r="E23" s="160">
        <f>MIN(E8:E19)</f>
        <v>3</v>
      </c>
      <c r="F23" s="134"/>
      <c r="G23" s="134"/>
      <c r="H23" s="134"/>
    </row>
    <row r="24" spans="1:8" ht="15">
      <c r="A24" s="165" t="s">
        <v>477</v>
      </c>
      <c r="B24" s="161">
        <f>AVERAGE(B8:B19)</f>
        <v>15.333333333333334</v>
      </c>
      <c r="C24" s="161">
        <f>AVERAGE(C8:C19)</f>
        <v>15.5</v>
      </c>
      <c r="D24" s="161">
        <f>AVERAGE(D8:D19)</f>
        <v>15.25</v>
      </c>
      <c r="E24" s="161">
        <f>AVERAGE(E8:E19)</f>
        <v>15.25</v>
      </c>
      <c r="F24" s="134"/>
      <c r="G24" s="134"/>
      <c r="H24" s="134"/>
    </row>
  </sheetData>
  <phoneticPr fontId="0" type="noConversion"/>
  <printOptions gridLines="1" gridLinesSet="0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Pàgina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workbookViewId="0"/>
  </sheetViews>
  <sheetFormatPr baseColWidth="10" defaultRowHeight="15"/>
  <cols>
    <col min="1" max="1" width="15.140625" style="134" customWidth="1"/>
    <col min="2" max="2" width="12" style="134" customWidth="1"/>
    <col min="3" max="3" width="16.140625" style="134" customWidth="1"/>
    <col min="4" max="4" width="14.7109375" style="134" customWidth="1"/>
    <col min="5" max="5" width="4.7109375" style="134" customWidth="1"/>
    <col min="6" max="6" width="15.42578125" style="134" bestFit="1" customWidth="1"/>
    <col min="7" max="7" width="12.140625" style="134" bestFit="1" customWidth="1"/>
    <col min="8" max="8" width="15.28515625" style="134" customWidth="1"/>
    <col min="9" max="9" width="15.85546875" style="134" customWidth="1"/>
    <col min="10" max="16384" width="11.42578125" style="134"/>
  </cols>
  <sheetData>
    <row r="3" spans="1:9">
      <c r="A3" s="134" t="s">
        <v>481</v>
      </c>
      <c r="F3" s="134" t="s">
        <v>482</v>
      </c>
    </row>
    <row r="5" spans="1:9" ht="15.75" thickBot="1">
      <c r="A5" s="167" t="s">
        <v>478</v>
      </c>
      <c r="B5" s="167" t="s">
        <v>479</v>
      </c>
      <c r="C5" s="167" t="s">
        <v>480</v>
      </c>
      <c r="D5" s="167" t="s">
        <v>7</v>
      </c>
      <c r="F5" s="167" t="s">
        <v>478</v>
      </c>
      <c r="G5" s="167" t="s">
        <v>479</v>
      </c>
      <c r="H5" s="167" t="s">
        <v>480</v>
      </c>
      <c r="I5" s="167" t="s">
        <v>7</v>
      </c>
    </row>
    <row r="6" spans="1:9">
      <c r="A6" s="134" t="s">
        <v>8</v>
      </c>
      <c r="B6" s="138">
        <v>1532.5808661786448</v>
      </c>
      <c r="C6" s="160"/>
      <c r="D6" s="168"/>
      <c r="F6" s="134" t="s">
        <v>8</v>
      </c>
      <c r="G6" s="138">
        <v>1532.5808661786448</v>
      </c>
      <c r="H6" s="160"/>
      <c r="I6" s="168"/>
    </row>
    <row r="7" spans="1:9">
      <c r="A7" s="134" t="s">
        <v>9</v>
      </c>
      <c r="B7" s="138">
        <v>1953.2893392472924</v>
      </c>
      <c r="C7" s="160"/>
      <c r="D7" s="168"/>
      <c r="F7" s="134" t="s">
        <v>9</v>
      </c>
      <c r="G7" s="138">
        <v>1953.2893392472924</v>
      </c>
      <c r="H7" s="160"/>
      <c r="I7" s="168"/>
    </row>
    <row r="8" spans="1:9">
      <c r="A8" s="134" t="s">
        <v>10</v>
      </c>
      <c r="B8" s="138">
        <v>901.5181565756734</v>
      </c>
      <c r="C8" s="160"/>
      <c r="D8" s="168"/>
      <c r="F8" s="134" t="s">
        <v>10</v>
      </c>
      <c r="G8" s="138">
        <v>901.5181565756734</v>
      </c>
      <c r="H8" s="160"/>
      <c r="I8" s="168"/>
    </row>
    <row r="9" spans="1:9">
      <c r="A9" s="134" t="s">
        <v>11</v>
      </c>
      <c r="B9" s="138">
        <v>2404.0484175351294</v>
      </c>
      <c r="C9" s="160"/>
      <c r="D9" s="168"/>
      <c r="F9" s="134" t="s">
        <v>11</v>
      </c>
      <c r="G9" s="138">
        <v>2404.0484175351294</v>
      </c>
      <c r="H9" s="160"/>
      <c r="I9" s="168"/>
    </row>
    <row r="10" spans="1:9">
      <c r="A10" s="134" t="s">
        <v>12</v>
      </c>
      <c r="B10" s="138">
        <v>510.86028872621495</v>
      </c>
      <c r="C10" s="160"/>
      <c r="D10" s="168"/>
      <c r="F10" s="134" t="s">
        <v>12</v>
      </c>
      <c r="G10" s="138">
        <v>510.86028872621495</v>
      </c>
      <c r="H10" s="160"/>
      <c r="I10" s="168"/>
    </row>
    <row r="11" spans="1:9">
      <c r="A11" s="134" t="s">
        <v>13</v>
      </c>
      <c r="B11" s="138">
        <v>2157.6334547377783</v>
      </c>
      <c r="C11" s="160"/>
      <c r="D11" s="168"/>
      <c r="F11" s="134" t="s">
        <v>13</v>
      </c>
      <c r="G11" s="138">
        <v>2157.6334547377783</v>
      </c>
      <c r="H11" s="160"/>
      <c r="I11" s="168"/>
    </row>
    <row r="12" spans="1:9">
      <c r="A12" s="134" t="s">
        <v>14</v>
      </c>
      <c r="B12" s="138">
        <v>943.58900388253824</v>
      </c>
      <c r="C12" s="160"/>
      <c r="D12" s="168"/>
      <c r="F12" s="134" t="s">
        <v>14</v>
      </c>
      <c r="G12" s="138">
        <v>943.58900388253824</v>
      </c>
      <c r="H12" s="160"/>
      <c r="I12" s="168"/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Pàgina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workbookViewId="0"/>
  </sheetViews>
  <sheetFormatPr baseColWidth="10" defaultRowHeight="15"/>
  <cols>
    <col min="1" max="1" width="15.140625" style="134" customWidth="1"/>
    <col min="2" max="2" width="12" style="134" customWidth="1"/>
    <col min="3" max="3" width="16.140625" style="134" customWidth="1"/>
    <col min="4" max="4" width="14.7109375" style="134" customWidth="1"/>
    <col min="5" max="5" width="4.7109375" style="134" customWidth="1"/>
    <col min="6" max="6" width="15.42578125" style="134" bestFit="1" customWidth="1"/>
    <col min="7" max="7" width="12.140625" style="134" bestFit="1" customWidth="1"/>
    <col min="8" max="8" width="15.28515625" style="134" customWidth="1"/>
    <col min="9" max="9" width="15.85546875" style="134" customWidth="1"/>
    <col min="10" max="16384" width="11.42578125" style="134"/>
  </cols>
  <sheetData>
    <row r="3" spans="1:9">
      <c r="A3" s="134" t="s">
        <v>481</v>
      </c>
      <c r="F3" s="134" t="s">
        <v>482</v>
      </c>
    </row>
    <row r="5" spans="1:9" ht="15.75" thickBot="1">
      <c r="A5" s="167" t="s">
        <v>478</v>
      </c>
      <c r="B5" s="167" t="s">
        <v>479</v>
      </c>
      <c r="C5" s="167" t="s">
        <v>480</v>
      </c>
      <c r="D5" s="167" t="s">
        <v>7</v>
      </c>
      <c r="F5" s="167" t="s">
        <v>478</v>
      </c>
      <c r="G5" s="167" t="s">
        <v>479</v>
      </c>
      <c r="H5" s="167" t="s">
        <v>480</v>
      </c>
      <c r="I5" s="167" t="s">
        <v>7</v>
      </c>
    </row>
    <row r="6" spans="1:9">
      <c r="A6" s="134" t="s">
        <v>8</v>
      </c>
      <c r="B6" s="138">
        <v>1532.5808661786448</v>
      </c>
      <c r="C6" s="169">
        <f>IF(B6&gt;1000,B6*10%,B6*5%)</f>
        <v>153.25808661786448</v>
      </c>
      <c r="D6" s="170">
        <f>B6-C6</f>
        <v>1379.3227795607804</v>
      </c>
      <c r="F6" s="134" t="s">
        <v>8</v>
      </c>
      <c r="G6" s="138">
        <v>1532.5808661786448</v>
      </c>
      <c r="H6" s="169">
        <f>IF(G6&lt;1000,G6*2%,IF(G6&lt;2000,G6*5%,G6*10%))</f>
        <v>76.629043308932239</v>
      </c>
      <c r="I6" s="170">
        <f>G6-H6</f>
        <v>1455.9518228697125</v>
      </c>
    </row>
    <row r="7" spans="1:9">
      <c r="A7" s="134" t="s">
        <v>9</v>
      </c>
      <c r="B7" s="138">
        <v>1953.2893392472924</v>
      </c>
      <c r="C7" s="169">
        <f t="shared" ref="C7:C12" si="0">IF(B7&gt;1000,B7*10%,B7*5%)</f>
        <v>195.32893392472926</v>
      </c>
      <c r="D7" s="170">
        <f t="shared" ref="D7:D12" si="1">B7-C7</f>
        <v>1757.9604053225632</v>
      </c>
      <c r="F7" s="134" t="s">
        <v>9</v>
      </c>
      <c r="G7" s="138">
        <v>1953.2893392472924</v>
      </c>
      <c r="H7" s="169">
        <f t="shared" ref="H7:H12" si="2">IF(G7&lt;1000,G7*2%,IF(G7&lt;2000,G7*5%,G7*10%))</f>
        <v>97.664466962364628</v>
      </c>
      <c r="I7" s="170">
        <f t="shared" ref="I7:I12" si="3">G7-H7</f>
        <v>1855.6248722849277</v>
      </c>
    </row>
    <row r="8" spans="1:9">
      <c r="A8" s="134" t="s">
        <v>10</v>
      </c>
      <c r="B8" s="138">
        <v>901.5181565756734</v>
      </c>
      <c r="C8" s="169">
        <f t="shared" si="0"/>
        <v>45.07590782878367</v>
      </c>
      <c r="D8" s="170">
        <f t="shared" si="1"/>
        <v>856.44224874688973</v>
      </c>
      <c r="F8" s="134" t="s">
        <v>10</v>
      </c>
      <c r="G8" s="138">
        <v>901.5181565756734</v>
      </c>
      <c r="H8" s="169">
        <f t="shared" si="2"/>
        <v>18.030363131513468</v>
      </c>
      <c r="I8" s="170">
        <f t="shared" si="3"/>
        <v>883.48779344415993</v>
      </c>
    </row>
    <row r="9" spans="1:9">
      <c r="A9" s="134" t="s">
        <v>11</v>
      </c>
      <c r="B9" s="138">
        <v>2404.0484175351294</v>
      </c>
      <c r="C9" s="169">
        <f t="shared" si="0"/>
        <v>240.40484175351295</v>
      </c>
      <c r="D9" s="170">
        <f t="shared" si="1"/>
        <v>2163.6435757816166</v>
      </c>
      <c r="F9" s="134" t="s">
        <v>11</v>
      </c>
      <c r="G9" s="138">
        <v>2404.0484175351294</v>
      </c>
      <c r="H9" s="169">
        <f t="shared" si="2"/>
        <v>240.40484175351295</v>
      </c>
      <c r="I9" s="170">
        <f t="shared" si="3"/>
        <v>2163.6435757816166</v>
      </c>
    </row>
    <row r="10" spans="1:9">
      <c r="A10" s="134" t="s">
        <v>12</v>
      </c>
      <c r="B10" s="138">
        <v>510.86028872621495</v>
      </c>
      <c r="C10" s="169">
        <f t="shared" si="0"/>
        <v>25.543014436310749</v>
      </c>
      <c r="D10" s="170">
        <f t="shared" si="1"/>
        <v>485.31727428990422</v>
      </c>
      <c r="F10" s="134" t="s">
        <v>12</v>
      </c>
      <c r="G10" s="138">
        <v>510.86028872621495</v>
      </c>
      <c r="H10" s="169">
        <f t="shared" si="2"/>
        <v>10.217205774524299</v>
      </c>
      <c r="I10" s="170">
        <f t="shared" si="3"/>
        <v>500.64308295169064</v>
      </c>
    </row>
    <row r="11" spans="1:9">
      <c r="A11" s="134" t="s">
        <v>13</v>
      </c>
      <c r="B11" s="138">
        <v>2157.6334547377783</v>
      </c>
      <c r="C11" s="169">
        <f t="shared" si="0"/>
        <v>215.76334547377783</v>
      </c>
      <c r="D11" s="170">
        <f t="shared" si="1"/>
        <v>1941.8701092640003</v>
      </c>
      <c r="F11" s="134" t="s">
        <v>13</v>
      </c>
      <c r="G11" s="138">
        <v>2157.6334547377783</v>
      </c>
      <c r="H11" s="169">
        <f t="shared" si="2"/>
        <v>215.76334547377783</v>
      </c>
      <c r="I11" s="170">
        <f t="shared" si="3"/>
        <v>1941.8701092640003</v>
      </c>
    </row>
    <row r="12" spans="1:9">
      <c r="A12" s="134" t="s">
        <v>14</v>
      </c>
      <c r="B12" s="138">
        <v>943.58900388253824</v>
      </c>
      <c r="C12" s="169">
        <f t="shared" si="0"/>
        <v>47.179450194126915</v>
      </c>
      <c r="D12" s="170">
        <f t="shared" si="1"/>
        <v>896.40955368841128</v>
      </c>
      <c r="F12" s="134" t="s">
        <v>14</v>
      </c>
      <c r="G12" s="138">
        <v>943.58900388253824</v>
      </c>
      <c r="H12" s="169">
        <f t="shared" si="2"/>
        <v>18.871780077650765</v>
      </c>
      <c r="I12" s="170">
        <f t="shared" si="3"/>
        <v>924.71722380488745</v>
      </c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/>
  </sheetViews>
  <sheetFormatPr baseColWidth="10" defaultRowHeight="15"/>
  <cols>
    <col min="1" max="1" width="8.42578125" style="134" bestFit="1" customWidth="1"/>
    <col min="2" max="2" width="12.7109375" style="134" bestFit="1" customWidth="1"/>
    <col min="3" max="3" width="12.7109375" style="134" customWidth="1"/>
    <col min="4" max="4" width="13.7109375" style="134" customWidth="1"/>
    <col min="5" max="5" width="11" style="134" bestFit="1" customWidth="1"/>
    <col min="6" max="6" width="6.140625" style="134" bestFit="1" customWidth="1"/>
    <col min="7" max="7" width="11.28515625" style="134" bestFit="1" customWidth="1"/>
    <col min="8" max="16384" width="11.42578125" style="134"/>
  </cols>
  <sheetData>
    <row r="1" spans="1:7">
      <c r="A1" s="165" t="s">
        <v>483</v>
      </c>
      <c r="B1" s="165" t="s">
        <v>484</v>
      </c>
      <c r="C1" s="165" t="s">
        <v>485</v>
      </c>
      <c r="D1" s="165" t="s">
        <v>486</v>
      </c>
      <c r="E1" s="165" t="s">
        <v>487</v>
      </c>
      <c r="F1" s="165" t="s">
        <v>488</v>
      </c>
      <c r="G1" s="165" t="s">
        <v>489</v>
      </c>
    </row>
    <row r="2" spans="1:7">
      <c r="A2" s="134" t="s">
        <v>15</v>
      </c>
      <c r="B2" s="134" t="s">
        <v>16</v>
      </c>
      <c r="C2" s="134" t="s">
        <v>17</v>
      </c>
      <c r="D2" s="134" t="s">
        <v>18</v>
      </c>
      <c r="E2" s="135">
        <v>21408</v>
      </c>
      <c r="F2" s="134" t="s">
        <v>19</v>
      </c>
      <c r="G2" s="134" t="s">
        <v>20</v>
      </c>
    </row>
    <row r="3" spans="1:7">
      <c r="A3" s="134" t="s">
        <v>21</v>
      </c>
      <c r="B3" s="134" t="s">
        <v>22</v>
      </c>
      <c r="C3" s="134" t="s">
        <v>23</v>
      </c>
      <c r="D3" s="134" t="s">
        <v>24</v>
      </c>
      <c r="E3" s="135">
        <v>19876</v>
      </c>
      <c r="F3" s="134" t="s">
        <v>19</v>
      </c>
      <c r="G3" s="134" t="s">
        <v>25</v>
      </c>
    </row>
    <row r="4" spans="1:7">
      <c r="A4" s="134" t="s">
        <v>26</v>
      </c>
      <c r="B4" s="134" t="s">
        <v>27</v>
      </c>
      <c r="C4" s="134" t="s">
        <v>17</v>
      </c>
      <c r="D4" s="134" t="s">
        <v>28</v>
      </c>
      <c r="E4" s="135">
        <v>17473</v>
      </c>
      <c r="F4" s="134" t="s">
        <v>19</v>
      </c>
      <c r="G4" s="134" t="s">
        <v>20</v>
      </c>
    </row>
    <row r="5" spans="1:7">
      <c r="A5" s="134" t="s">
        <v>29</v>
      </c>
      <c r="B5" s="134" t="s">
        <v>30</v>
      </c>
      <c r="C5" s="134" t="s">
        <v>31</v>
      </c>
      <c r="D5" s="134" t="s">
        <v>32</v>
      </c>
      <c r="E5" s="135">
        <v>21355</v>
      </c>
      <c r="F5" s="134" t="s">
        <v>19</v>
      </c>
      <c r="G5" s="134" t="s">
        <v>20</v>
      </c>
    </row>
    <row r="6" spans="1:7">
      <c r="A6" s="134" t="s">
        <v>33</v>
      </c>
      <c r="B6" s="134" t="s">
        <v>34</v>
      </c>
      <c r="C6" s="134" t="s">
        <v>35</v>
      </c>
      <c r="D6" s="134" t="s">
        <v>36</v>
      </c>
      <c r="E6" s="135">
        <v>17331</v>
      </c>
      <c r="F6" s="134" t="s">
        <v>19</v>
      </c>
      <c r="G6" s="134" t="s">
        <v>20</v>
      </c>
    </row>
    <row r="7" spans="1:7">
      <c r="A7" s="134" t="s">
        <v>37</v>
      </c>
      <c r="B7" s="134" t="s">
        <v>38</v>
      </c>
      <c r="C7" s="134" t="s">
        <v>39</v>
      </c>
      <c r="D7" s="134" t="s">
        <v>40</v>
      </c>
      <c r="E7" s="135">
        <v>17544</v>
      </c>
      <c r="F7" s="134" t="s">
        <v>19</v>
      </c>
      <c r="G7" s="134" t="s">
        <v>20</v>
      </c>
    </row>
    <row r="8" spans="1:7">
      <c r="A8" s="134" t="s">
        <v>41</v>
      </c>
      <c r="B8" s="134" t="s">
        <v>42</v>
      </c>
      <c r="C8" s="134" t="s">
        <v>43</v>
      </c>
      <c r="D8" s="134" t="s">
        <v>44</v>
      </c>
      <c r="E8" s="135">
        <v>19317</v>
      </c>
      <c r="F8" s="134" t="s">
        <v>45</v>
      </c>
      <c r="G8" s="134" t="s">
        <v>25</v>
      </c>
    </row>
    <row r="9" spans="1:7">
      <c r="A9" s="134" t="s">
        <v>46</v>
      </c>
      <c r="B9" s="134" t="s">
        <v>47</v>
      </c>
      <c r="C9" s="134" t="s">
        <v>48</v>
      </c>
      <c r="D9" s="134" t="s">
        <v>49</v>
      </c>
      <c r="E9" s="135">
        <v>20741</v>
      </c>
      <c r="F9" s="134" t="s">
        <v>45</v>
      </c>
      <c r="G9" s="134" t="s">
        <v>25</v>
      </c>
    </row>
    <row r="10" spans="1:7">
      <c r="A10" s="134" t="s">
        <v>50</v>
      </c>
      <c r="B10" s="134" t="s">
        <v>47</v>
      </c>
      <c r="C10" s="134" t="s">
        <v>51</v>
      </c>
      <c r="D10" s="134" t="s">
        <v>52</v>
      </c>
      <c r="E10" s="135">
        <v>17077</v>
      </c>
      <c r="F10" s="134" t="s">
        <v>19</v>
      </c>
      <c r="G10" s="134" t="s">
        <v>25</v>
      </c>
    </row>
    <row r="11" spans="1:7">
      <c r="A11" s="134" t="s">
        <v>53</v>
      </c>
      <c r="B11" s="134" t="s">
        <v>54</v>
      </c>
      <c r="C11" s="134" t="s">
        <v>55</v>
      </c>
      <c r="D11" s="134" t="s">
        <v>56</v>
      </c>
      <c r="E11" s="135">
        <v>19667</v>
      </c>
      <c r="F11" s="134" t="s">
        <v>19</v>
      </c>
      <c r="G11" s="134" t="s">
        <v>25</v>
      </c>
    </row>
    <row r="12" spans="1:7">
      <c r="A12" s="134" t="s">
        <v>57</v>
      </c>
      <c r="B12" s="134" t="s">
        <v>58</v>
      </c>
      <c r="C12" s="134" t="s">
        <v>59</v>
      </c>
      <c r="D12" s="134" t="s">
        <v>60</v>
      </c>
      <c r="E12" s="135">
        <v>19333</v>
      </c>
      <c r="F12" s="134" t="s">
        <v>45</v>
      </c>
      <c r="G12" s="134" t="s">
        <v>61</v>
      </c>
    </row>
    <row r="13" spans="1:7">
      <c r="A13" s="134" t="s">
        <v>62</v>
      </c>
      <c r="B13" s="134" t="s">
        <v>63</v>
      </c>
      <c r="C13" s="134" t="s">
        <v>55</v>
      </c>
      <c r="D13" s="134" t="s">
        <v>52</v>
      </c>
      <c r="E13" s="135">
        <v>16932</v>
      </c>
      <c r="F13" s="134" t="s">
        <v>19</v>
      </c>
      <c r="G13" s="134" t="s">
        <v>61</v>
      </c>
    </row>
    <row r="14" spans="1:7">
      <c r="A14" s="134" t="s">
        <v>64</v>
      </c>
      <c r="B14" s="134" t="s">
        <v>65</v>
      </c>
      <c r="C14" s="134" t="s">
        <v>66</v>
      </c>
      <c r="D14" s="134" t="s">
        <v>67</v>
      </c>
      <c r="E14" s="135">
        <v>17358</v>
      </c>
      <c r="F14" s="134" t="s">
        <v>19</v>
      </c>
      <c r="G14" s="134" t="s">
        <v>25</v>
      </c>
    </row>
    <row r="15" spans="1:7">
      <c r="A15" s="134" t="s">
        <v>68</v>
      </c>
      <c r="B15" s="134" t="s">
        <v>69</v>
      </c>
      <c r="C15" s="134" t="s">
        <v>51</v>
      </c>
      <c r="D15" s="134" t="s">
        <v>52</v>
      </c>
      <c r="E15" s="135">
        <v>18300</v>
      </c>
      <c r="F15" s="134" t="s">
        <v>19</v>
      </c>
      <c r="G15" s="134" t="s">
        <v>61</v>
      </c>
    </row>
    <row r="16" spans="1:7">
      <c r="A16" s="134" t="s">
        <v>70</v>
      </c>
      <c r="B16" s="134" t="s">
        <v>71</v>
      </c>
      <c r="C16" s="134" t="s">
        <v>72</v>
      </c>
      <c r="D16" s="134" t="s">
        <v>73</v>
      </c>
      <c r="E16" s="135">
        <v>18830</v>
      </c>
      <c r="F16" s="134" t="s">
        <v>45</v>
      </c>
      <c r="G16" s="134" t="s">
        <v>61</v>
      </c>
    </row>
    <row r="17" spans="1:7">
      <c r="A17" s="134" t="s">
        <v>74</v>
      </c>
      <c r="B17" s="134" t="s">
        <v>75</v>
      </c>
      <c r="C17" s="134" t="s">
        <v>76</v>
      </c>
      <c r="D17" s="134" t="s">
        <v>77</v>
      </c>
      <c r="E17" s="135">
        <v>20695</v>
      </c>
      <c r="F17" s="134" t="s">
        <v>45</v>
      </c>
      <c r="G17" s="134" t="s">
        <v>61</v>
      </c>
    </row>
    <row r="18" spans="1:7">
      <c r="A18" s="134" t="s">
        <v>78</v>
      </c>
      <c r="B18" s="134" t="s">
        <v>79</v>
      </c>
      <c r="C18" s="134" t="s">
        <v>80</v>
      </c>
      <c r="D18" s="134" t="s">
        <v>81</v>
      </c>
      <c r="E18" s="135">
        <v>22985</v>
      </c>
      <c r="F18" s="134" t="s">
        <v>19</v>
      </c>
      <c r="G18" s="134" t="s">
        <v>61</v>
      </c>
    </row>
    <row r="19" spans="1:7">
      <c r="A19" s="134" t="s">
        <v>82</v>
      </c>
      <c r="B19" s="134" t="s">
        <v>83</v>
      </c>
      <c r="C19" s="134" t="s">
        <v>84</v>
      </c>
      <c r="D19" s="134" t="s">
        <v>85</v>
      </c>
      <c r="E19" s="135">
        <v>18435</v>
      </c>
      <c r="F19" s="134" t="s">
        <v>19</v>
      </c>
      <c r="G19" s="134" t="s">
        <v>61</v>
      </c>
    </row>
    <row r="20" spans="1:7">
      <c r="A20" s="134" t="s">
        <v>86</v>
      </c>
      <c r="B20" s="134" t="s">
        <v>87</v>
      </c>
      <c r="C20" s="134" t="s">
        <v>88</v>
      </c>
      <c r="D20" s="134" t="s">
        <v>52</v>
      </c>
      <c r="E20" s="135">
        <v>18336</v>
      </c>
      <c r="F20" s="134" t="s">
        <v>19</v>
      </c>
      <c r="G20" s="134" t="s">
        <v>25</v>
      </c>
    </row>
    <row r="21" spans="1:7">
      <c r="A21" s="134" t="s">
        <v>89</v>
      </c>
      <c r="B21" s="134" t="s">
        <v>90</v>
      </c>
      <c r="C21" s="134" t="s">
        <v>55</v>
      </c>
      <c r="D21" s="134" t="s">
        <v>91</v>
      </c>
      <c r="E21" s="135">
        <v>19583</v>
      </c>
      <c r="F21" s="134" t="s">
        <v>19</v>
      </c>
      <c r="G21" s="134" t="s">
        <v>20</v>
      </c>
    </row>
    <row r="22" spans="1:7">
      <c r="A22" s="134" t="s">
        <v>92</v>
      </c>
      <c r="B22" s="134" t="s">
        <v>93</v>
      </c>
      <c r="C22" s="134" t="s">
        <v>94</v>
      </c>
      <c r="D22" s="134" t="s">
        <v>95</v>
      </c>
      <c r="E22" s="135">
        <v>22182</v>
      </c>
      <c r="F22" s="134" t="s">
        <v>45</v>
      </c>
      <c r="G22" s="134" t="s">
        <v>20</v>
      </c>
    </row>
    <row r="23" spans="1:7">
      <c r="A23" s="134" t="s">
        <v>96</v>
      </c>
      <c r="B23" s="134" t="s">
        <v>97</v>
      </c>
      <c r="C23" s="134" t="s">
        <v>98</v>
      </c>
      <c r="D23" s="134" t="s">
        <v>52</v>
      </c>
      <c r="E23" s="135">
        <v>20880</v>
      </c>
      <c r="F23" s="134" t="s">
        <v>19</v>
      </c>
      <c r="G23" s="134" t="s">
        <v>20</v>
      </c>
    </row>
    <row r="24" spans="1:7">
      <c r="A24" s="134" t="s">
        <v>99</v>
      </c>
      <c r="B24" s="134" t="s">
        <v>100</v>
      </c>
      <c r="C24" s="134" t="s">
        <v>101</v>
      </c>
      <c r="D24" s="134" t="s">
        <v>102</v>
      </c>
      <c r="E24" s="135">
        <v>20575</v>
      </c>
      <c r="F24" s="134" t="s">
        <v>45</v>
      </c>
      <c r="G24" s="134" t="s">
        <v>20</v>
      </c>
    </row>
    <row r="25" spans="1:7">
      <c r="A25" s="134" t="s">
        <v>103</v>
      </c>
      <c r="B25" s="134" t="s">
        <v>104</v>
      </c>
      <c r="C25" s="134" t="s">
        <v>105</v>
      </c>
      <c r="D25" s="134" t="s">
        <v>106</v>
      </c>
      <c r="E25" s="135">
        <v>17801</v>
      </c>
      <c r="F25" s="134" t="s">
        <v>19</v>
      </c>
      <c r="G25" s="134" t="s">
        <v>20</v>
      </c>
    </row>
    <row r="26" spans="1:7">
      <c r="A26" s="134" t="s">
        <v>107</v>
      </c>
      <c r="B26" s="134" t="s">
        <v>108</v>
      </c>
      <c r="C26" s="134" t="s">
        <v>109</v>
      </c>
      <c r="D26" s="134" t="s">
        <v>110</v>
      </c>
      <c r="E26" s="135">
        <v>21172</v>
      </c>
      <c r="F26" s="134" t="s">
        <v>19</v>
      </c>
      <c r="G26" s="134" t="s">
        <v>20</v>
      </c>
    </row>
    <row r="27" spans="1:7">
      <c r="A27" s="134" t="s">
        <v>111</v>
      </c>
      <c r="B27" s="134" t="s">
        <v>112</v>
      </c>
      <c r="C27" s="134" t="s">
        <v>80</v>
      </c>
      <c r="D27" s="134" t="s">
        <v>113</v>
      </c>
      <c r="E27" s="135">
        <v>22485</v>
      </c>
      <c r="F27" s="134" t="s">
        <v>45</v>
      </c>
      <c r="G27" s="134" t="s">
        <v>20</v>
      </c>
    </row>
    <row r="28" spans="1:7">
      <c r="A28" s="134" t="s">
        <v>114</v>
      </c>
      <c r="B28" s="134" t="s">
        <v>115</v>
      </c>
      <c r="C28" s="134" t="s">
        <v>116</v>
      </c>
      <c r="D28" s="134" t="s">
        <v>117</v>
      </c>
      <c r="E28" s="135">
        <v>21323</v>
      </c>
      <c r="F28" s="134" t="s">
        <v>19</v>
      </c>
      <c r="G28" s="134" t="s">
        <v>20</v>
      </c>
    </row>
    <row r="29" spans="1:7">
      <c r="A29" s="134" t="s">
        <v>118</v>
      </c>
      <c r="B29" s="134" t="s">
        <v>119</v>
      </c>
      <c r="C29" s="134" t="s">
        <v>120</v>
      </c>
      <c r="D29" s="134" t="s">
        <v>121</v>
      </c>
      <c r="E29" s="135">
        <v>19024</v>
      </c>
      <c r="F29" s="134" t="s">
        <v>19</v>
      </c>
      <c r="G29" s="134" t="s">
        <v>20</v>
      </c>
    </row>
    <row r="30" spans="1:7">
      <c r="A30" s="134" t="s">
        <v>122</v>
      </c>
      <c r="B30" s="134" t="s">
        <v>123</v>
      </c>
      <c r="C30" s="134" t="s">
        <v>66</v>
      </c>
      <c r="D30" s="134" t="s">
        <v>124</v>
      </c>
      <c r="E30" s="135">
        <v>21080</v>
      </c>
      <c r="F30" s="134" t="s">
        <v>19</v>
      </c>
      <c r="G30" s="134" t="s">
        <v>20</v>
      </c>
    </row>
    <row r="31" spans="1:7">
      <c r="A31" s="134" t="s">
        <v>125</v>
      </c>
      <c r="B31" s="134" t="s">
        <v>126</v>
      </c>
      <c r="C31" s="134" t="s">
        <v>66</v>
      </c>
      <c r="D31" s="134" t="s">
        <v>127</v>
      </c>
      <c r="E31" s="135">
        <v>19332</v>
      </c>
      <c r="F31" s="134" t="s">
        <v>19</v>
      </c>
      <c r="G31" s="134" t="s">
        <v>20</v>
      </c>
    </row>
    <row r="32" spans="1:7">
      <c r="A32" s="134" t="s">
        <v>128</v>
      </c>
      <c r="B32" s="134" t="s">
        <v>129</v>
      </c>
      <c r="C32" s="134" t="s">
        <v>130</v>
      </c>
      <c r="D32" s="134" t="s">
        <v>131</v>
      </c>
      <c r="E32" s="135">
        <v>21010</v>
      </c>
      <c r="F32" s="134" t="s">
        <v>45</v>
      </c>
      <c r="G32" s="134" t="s">
        <v>20</v>
      </c>
    </row>
    <row r="33" spans="1:7">
      <c r="A33" s="134" t="s">
        <v>132</v>
      </c>
      <c r="B33" s="134" t="s">
        <v>133</v>
      </c>
      <c r="C33" s="134" t="s">
        <v>80</v>
      </c>
      <c r="D33" s="134" t="s">
        <v>134</v>
      </c>
      <c r="E33" s="135">
        <v>22707</v>
      </c>
      <c r="F33" s="134" t="s">
        <v>45</v>
      </c>
      <c r="G33" s="134" t="s">
        <v>20</v>
      </c>
    </row>
    <row r="34" spans="1:7">
      <c r="A34" s="134" t="s">
        <v>135</v>
      </c>
      <c r="B34" s="134" t="s">
        <v>136</v>
      </c>
      <c r="C34" s="134" t="s">
        <v>137</v>
      </c>
      <c r="D34" s="134" t="s">
        <v>138</v>
      </c>
      <c r="E34" s="135">
        <v>17874</v>
      </c>
      <c r="F34" s="134" t="s">
        <v>19</v>
      </c>
      <c r="G34" s="134" t="s">
        <v>20</v>
      </c>
    </row>
    <row r="35" spans="1:7">
      <c r="A35" s="134" t="s">
        <v>139</v>
      </c>
      <c r="B35" s="134" t="s">
        <v>140</v>
      </c>
      <c r="C35" s="134" t="s">
        <v>141</v>
      </c>
      <c r="D35" s="134" t="s">
        <v>142</v>
      </c>
      <c r="E35" s="135">
        <v>19757</v>
      </c>
      <c r="F35" s="134" t="s">
        <v>19</v>
      </c>
      <c r="G35" s="134" t="s">
        <v>25</v>
      </c>
    </row>
    <row r="36" spans="1:7">
      <c r="A36" s="134" t="s">
        <v>143</v>
      </c>
      <c r="B36" s="134" t="s">
        <v>144</v>
      </c>
      <c r="C36" s="134" t="s">
        <v>145</v>
      </c>
      <c r="D36" s="134" t="s">
        <v>146</v>
      </c>
      <c r="E36" s="135">
        <v>21154</v>
      </c>
      <c r="F36" s="134" t="s">
        <v>19</v>
      </c>
      <c r="G36" s="134" t="s">
        <v>25</v>
      </c>
    </row>
    <row r="37" spans="1:7">
      <c r="A37" s="134" t="s">
        <v>147</v>
      </c>
      <c r="B37" s="134" t="s">
        <v>148</v>
      </c>
      <c r="C37" s="134" t="s">
        <v>149</v>
      </c>
      <c r="D37" s="134" t="s">
        <v>52</v>
      </c>
      <c r="E37" s="135">
        <v>17475</v>
      </c>
      <c r="F37" s="134" t="s">
        <v>19</v>
      </c>
      <c r="G37" s="134" t="s">
        <v>25</v>
      </c>
    </row>
    <row r="38" spans="1:7">
      <c r="A38" s="134" t="s">
        <v>150</v>
      </c>
      <c r="B38" s="134" t="s">
        <v>151</v>
      </c>
      <c r="C38" s="134" t="s">
        <v>152</v>
      </c>
      <c r="D38" s="134" t="s">
        <v>153</v>
      </c>
      <c r="E38" s="135">
        <v>19626</v>
      </c>
      <c r="F38" s="134" t="s">
        <v>19</v>
      </c>
      <c r="G38" s="134" t="s">
        <v>25</v>
      </c>
    </row>
    <row r="39" spans="1:7">
      <c r="A39" s="134" t="s">
        <v>154</v>
      </c>
      <c r="B39" s="134" t="s">
        <v>155</v>
      </c>
      <c r="C39" s="134" t="s">
        <v>156</v>
      </c>
      <c r="D39" s="134" t="s">
        <v>52</v>
      </c>
      <c r="E39" s="135">
        <v>17848</v>
      </c>
      <c r="F39" s="134" t="s">
        <v>19</v>
      </c>
      <c r="G39" s="134" t="s">
        <v>25</v>
      </c>
    </row>
    <row r="40" spans="1:7">
      <c r="A40" s="134" t="s">
        <v>157</v>
      </c>
      <c r="B40" s="134" t="s">
        <v>158</v>
      </c>
      <c r="C40" s="134" t="s">
        <v>159</v>
      </c>
      <c r="D40" s="134" t="s">
        <v>160</v>
      </c>
      <c r="E40" s="135">
        <v>19921</v>
      </c>
      <c r="F40" s="134" t="s">
        <v>19</v>
      </c>
      <c r="G40" s="134" t="s">
        <v>25</v>
      </c>
    </row>
    <row r="41" spans="1:7">
      <c r="A41" s="134" t="s">
        <v>161</v>
      </c>
      <c r="B41" s="134" t="s">
        <v>162</v>
      </c>
      <c r="C41" s="134" t="s">
        <v>152</v>
      </c>
      <c r="D41" s="134" t="s">
        <v>52</v>
      </c>
      <c r="E41" s="135">
        <v>21492</v>
      </c>
      <c r="F41" s="134" t="s">
        <v>19</v>
      </c>
      <c r="G41" s="134" t="s">
        <v>25</v>
      </c>
    </row>
    <row r="42" spans="1:7">
      <c r="A42" s="134" t="s">
        <v>163</v>
      </c>
      <c r="B42" s="134" t="s">
        <v>66</v>
      </c>
      <c r="C42" s="134" t="s">
        <v>164</v>
      </c>
      <c r="D42" s="134" t="s">
        <v>165</v>
      </c>
      <c r="E42" s="135">
        <v>20203</v>
      </c>
      <c r="F42" s="134" t="s">
        <v>45</v>
      </c>
      <c r="G42" s="134" t="s">
        <v>20</v>
      </c>
    </row>
    <row r="43" spans="1:7">
      <c r="A43" s="134" t="s">
        <v>166</v>
      </c>
      <c r="B43" s="134" t="s">
        <v>66</v>
      </c>
      <c r="C43" s="134" t="s">
        <v>167</v>
      </c>
      <c r="D43" s="134" t="s">
        <v>168</v>
      </c>
      <c r="E43" s="135">
        <v>19085</v>
      </c>
      <c r="F43" s="134" t="s">
        <v>45</v>
      </c>
      <c r="G43" s="134" t="s">
        <v>20</v>
      </c>
    </row>
    <row r="44" spans="1:7">
      <c r="A44" s="134" t="s">
        <v>169</v>
      </c>
      <c r="B44" s="134" t="s">
        <v>66</v>
      </c>
      <c r="C44" s="134" t="s">
        <v>170</v>
      </c>
      <c r="D44" s="134" t="s">
        <v>171</v>
      </c>
      <c r="E44" s="135">
        <v>17421</v>
      </c>
      <c r="F44" s="134" t="s">
        <v>19</v>
      </c>
      <c r="G44" s="134" t="s">
        <v>20</v>
      </c>
    </row>
    <row r="45" spans="1:7">
      <c r="A45" s="134" t="s">
        <v>172</v>
      </c>
      <c r="B45" s="134" t="s">
        <v>173</v>
      </c>
      <c r="C45" s="134" t="s">
        <v>174</v>
      </c>
      <c r="D45" s="134" t="s">
        <v>175</v>
      </c>
      <c r="E45" s="135">
        <v>17660</v>
      </c>
      <c r="F45" s="134" t="s">
        <v>19</v>
      </c>
      <c r="G45" s="134" t="s">
        <v>20</v>
      </c>
    </row>
    <row r="46" spans="1:7">
      <c r="A46" s="134" t="s">
        <v>176</v>
      </c>
      <c r="B46" s="134" t="s">
        <v>177</v>
      </c>
      <c r="C46" s="134" t="s">
        <v>178</v>
      </c>
      <c r="D46" s="134" t="s">
        <v>117</v>
      </c>
      <c r="E46" s="135">
        <v>17191</v>
      </c>
      <c r="F46" s="134" t="s">
        <v>19</v>
      </c>
      <c r="G46" s="134" t="s">
        <v>20</v>
      </c>
    </row>
    <row r="47" spans="1:7">
      <c r="A47" s="134" t="s">
        <v>179</v>
      </c>
      <c r="B47" s="134" t="s">
        <v>55</v>
      </c>
      <c r="C47" s="134" t="s">
        <v>180</v>
      </c>
      <c r="D47" s="134" t="s">
        <v>32</v>
      </c>
      <c r="E47" s="135">
        <v>21516</v>
      </c>
      <c r="F47" s="134" t="s">
        <v>19</v>
      </c>
      <c r="G47" s="134" t="s">
        <v>20</v>
      </c>
    </row>
    <row r="48" spans="1:7">
      <c r="A48" s="134" t="s">
        <v>181</v>
      </c>
      <c r="B48" s="134" t="s">
        <v>55</v>
      </c>
      <c r="C48" s="134" t="s">
        <v>140</v>
      </c>
      <c r="D48" s="134" t="s">
        <v>124</v>
      </c>
      <c r="E48" s="135">
        <v>19134</v>
      </c>
      <c r="F48" s="134" t="s">
        <v>19</v>
      </c>
      <c r="G48" s="134" t="s">
        <v>20</v>
      </c>
    </row>
    <row r="49" spans="1:7">
      <c r="A49" s="134" t="s">
        <v>182</v>
      </c>
      <c r="B49" s="134" t="s">
        <v>55</v>
      </c>
      <c r="C49" s="134" t="s">
        <v>183</v>
      </c>
      <c r="D49" s="134" t="s">
        <v>184</v>
      </c>
      <c r="E49" s="135">
        <v>20945</v>
      </c>
      <c r="F49" s="134" t="s">
        <v>19</v>
      </c>
      <c r="G49" s="134" t="s">
        <v>20</v>
      </c>
    </row>
    <row r="50" spans="1:7">
      <c r="A50" s="134" t="s">
        <v>185</v>
      </c>
      <c r="B50" s="134" t="s">
        <v>55</v>
      </c>
      <c r="C50" s="134" t="s">
        <v>186</v>
      </c>
      <c r="D50" s="134" t="s">
        <v>171</v>
      </c>
      <c r="E50" s="135">
        <v>20490</v>
      </c>
      <c r="F50" s="134" t="s">
        <v>19</v>
      </c>
      <c r="G50" s="134" t="s">
        <v>20</v>
      </c>
    </row>
    <row r="51" spans="1:7">
      <c r="A51" s="134" t="s">
        <v>187</v>
      </c>
      <c r="B51" s="134" t="s">
        <v>188</v>
      </c>
      <c r="C51" s="134" t="s">
        <v>189</v>
      </c>
      <c r="D51" s="134" t="s">
        <v>190</v>
      </c>
      <c r="E51" s="135">
        <v>16910</v>
      </c>
      <c r="F51" s="134" t="s">
        <v>19</v>
      </c>
      <c r="G51" s="134" t="s">
        <v>20</v>
      </c>
    </row>
    <row r="52" spans="1:7">
      <c r="A52" s="134" t="s">
        <v>191</v>
      </c>
      <c r="B52" s="134" t="s">
        <v>192</v>
      </c>
      <c r="C52" s="134" t="s">
        <v>193</v>
      </c>
      <c r="D52" s="134" t="s">
        <v>194</v>
      </c>
      <c r="E52" s="135">
        <v>18765</v>
      </c>
      <c r="F52" s="134" t="s">
        <v>19</v>
      </c>
      <c r="G52" s="134" t="s">
        <v>20</v>
      </c>
    </row>
    <row r="53" spans="1:7">
      <c r="A53" s="134" t="s">
        <v>195</v>
      </c>
      <c r="B53" s="134" t="s">
        <v>196</v>
      </c>
      <c r="C53" s="134" t="s">
        <v>197</v>
      </c>
      <c r="D53" s="134" t="s">
        <v>198</v>
      </c>
      <c r="E53" s="135">
        <v>18301</v>
      </c>
      <c r="F53" s="134" t="s">
        <v>19</v>
      </c>
      <c r="G53" s="134" t="s">
        <v>20</v>
      </c>
    </row>
    <row r="54" spans="1:7">
      <c r="A54" s="134" t="s">
        <v>199</v>
      </c>
      <c r="B54" s="134" t="s">
        <v>200</v>
      </c>
      <c r="C54" s="134" t="s">
        <v>201</v>
      </c>
      <c r="D54" s="134" t="s">
        <v>202</v>
      </c>
      <c r="E54" s="135">
        <v>20891</v>
      </c>
      <c r="F54" s="134" t="s">
        <v>45</v>
      </c>
      <c r="G54" s="134" t="s">
        <v>61</v>
      </c>
    </row>
    <row r="55" spans="1:7">
      <c r="A55" s="134" t="s">
        <v>203</v>
      </c>
      <c r="B55" s="134" t="s">
        <v>204</v>
      </c>
      <c r="C55" s="134" t="s">
        <v>205</v>
      </c>
      <c r="D55" s="134" t="s">
        <v>206</v>
      </c>
      <c r="E55" s="135">
        <v>20866</v>
      </c>
      <c r="F55" s="134" t="s">
        <v>19</v>
      </c>
      <c r="G55" s="134" t="s">
        <v>61</v>
      </c>
    </row>
    <row r="56" spans="1:7">
      <c r="A56" s="134" t="s">
        <v>207</v>
      </c>
      <c r="B56" s="134" t="s">
        <v>208</v>
      </c>
      <c r="C56" s="134" t="s">
        <v>116</v>
      </c>
      <c r="D56" s="134" t="s">
        <v>184</v>
      </c>
      <c r="E56" s="135">
        <v>20029</v>
      </c>
      <c r="F56" s="134" t="s">
        <v>19</v>
      </c>
      <c r="G56" s="134" t="s">
        <v>61</v>
      </c>
    </row>
    <row r="57" spans="1:7">
      <c r="A57" s="134" t="s">
        <v>209</v>
      </c>
      <c r="B57" s="134" t="s">
        <v>210</v>
      </c>
      <c r="C57" s="134" t="s">
        <v>211</v>
      </c>
      <c r="D57" s="134" t="s">
        <v>18</v>
      </c>
      <c r="E57" s="135">
        <v>18862</v>
      </c>
      <c r="F57" s="134" t="s">
        <v>19</v>
      </c>
      <c r="G57" s="134" t="s">
        <v>61</v>
      </c>
    </row>
    <row r="58" spans="1:7">
      <c r="A58" s="134" t="s">
        <v>212</v>
      </c>
      <c r="B58" s="134" t="s">
        <v>213</v>
      </c>
      <c r="C58" s="134" t="s">
        <v>214</v>
      </c>
      <c r="D58" s="134" t="s">
        <v>215</v>
      </c>
      <c r="E58" s="135">
        <v>17757</v>
      </c>
      <c r="F58" s="134" t="s">
        <v>19</v>
      </c>
      <c r="G58" s="134" t="s">
        <v>61</v>
      </c>
    </row>
    <row r="59" spans="1:7">
      <c r="A59" s="134" t="s">
        <v>216</v>
      </c>
      <c r="B59" s="134" t="s">
        <v>213</v>
      </c>
      <c r="C59" s="134" t="s">
        <v>217</v>
      </c>
      <c r="D59" s="134" t="s">
        <v>18</v>
      </c>
      <c r="E59" s="135">
        <v>21342</v>
      </c>
      <c r="F59" s="134" t="s">
        <v>19</v>
      </c>
      <c r="G59" s="134" t="s">
        <v>61</v>
      </c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180" verticalDpi="180" r:id="rId1"/>
  <headerFooter alignWithMargins="0">
    <oddHeader>&amp;A</oddHead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14</vt:i4>
      </vt:variant>
    </vt:vector>
  </HeadingPairs>
  <TitlesOfParts>
    <vt:vector size="39" baseType="lpstr">
      <vt:lpstr>Associats, SA</vt:lpstr>
      <vt:lpstr> Associats, SA (2)</vt:lpstr>
      <vt:lpstr>Moneda Estrangera</vt:lpstr>
      <vt:lpstr>Moneda Estrangera (2)</vt:lpstr>
      <vt:lpstr>La gota freda</vt:lpstr>
      <vt:lpstr>La gota freda (2)</vt:lpstr>
      <vt:lpstr>Descomptes</vt:lpstr>
      <vt:lpstr>Descomptes (2)</vt:lpstr>
      <vt:lpstr>Personal</vt:lpstr>
      <vt:lpstr>Sous</vt:lpstr>
      <vt:lpstr>Cereals</vt:lpstr>
      <vt:lpstr>Cereals (2)</vt:lpstr>
      <vt:lpstr>Xecs</vt:lpstr>
      <vt:lpstr>Xecs (2)</vt:lpstr>
      <vt:lpstr>Col·legi</vt:lpstr>
      <vt:lpstr>Col·legi (2)</vt:lpstr>
      <vt:lpstr>Línies de muntatge</vt:lpstr>
      <vt:lpstr>Línies de muntatge (2)</vt:lpstr>
      <vt:lpstr>Empleats</vt:lpstr>
      <vt:lpstr>Empleats (2)</vt:lpstr>
      <vt:lpstr>Notes</vt:lpstr>
      <vt:lpstr>Notes (2)</vt:lpstr>
      <vt:lpstr>Libre de caixa</vt:lpstr>
      <vt:lpstr>Sumar SI</vt:lpstr>
      <vt:lpstr>Sumar SI (2)</vt:lpstr>
      <vt:lpstr>Notes!Área_de_impresión</vt:lpstr>
      <vt:lpstr>'Notes (2)'!Área_de_impresión</vt:lpstr>
      <vt:lpstr>Empleats!dades</vt:lpstr>
      <vt:lpstr>'Empleats (2)'!dades</vt:lpstr>
      <vt:lpstr>Notes!dades</vt:lpstr>
      <vt:lpstr>'Notes (2)'!dades</vt:lpstr>
      <vt:lpstr>data</vt:lpstr>
      <vt:lpstr>descripció</vt:lpstr>
      <vt:lpstr>despeses</vt:lpstr>
      <vt:lpstr>dipòsit</vt:lpstr>
      <vt:lpstr>ingressos</vt:lpstr>
      <vt:lpstr>Empleats!salaris</vt:lpstr>
      <vt:lpstr>'Empleats (2)'!salaris</vt:lpstr>
      <vt:lpstr>xec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2002-04-07T19:07:01Z</dcterms:created>
  <dcterms:modified xsi:type="dcterms:W3CDTF">2019-04-21T05:53:49Z</dcterms:modified>
</cp:coreProperties>
</file>